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560" windowHeight="5970" activeTab="1"/>
  </bookViews>
  <sheets>
    <sheet name="periodic table" sheetId="1" r:id="rId1"/>
    <sheet name="comb. constants" sheetId="2" r:id="rId2"/>
    <sheet name="fuel data" sheetId="3" r:id="rId3"/>
  </sheets>
  <definedNames>
    <definedName name="molv">'comb. constants'!$AB$1</definedName>
    <definedName name="mwair">'comb. constants'!$AB$2</definedName>
    <definedName name="mwn2a">'comb. constants'!$AB$3</definedName>
    <definedName name="_xlnm.Print_Area" localSheetId="1">'comb. constants'!$A$1:$T$107</definedName>
    <definedName name="_xlnm.Print_Area" localSheetId="2">'fuel data'!$A$1:$T$35</definedName>
    <definedName name="pvn2">'comb. constants'!$V$3</definedName>
    <definedName name="pvo2">'comb. constants'!$V$2</definedName>
    <definedName name="pwn2">'comb. constants'!$W$3</definedName>
    <definedName name="pwo2">'comb. constants'!$W$2</definedName>
  </definedNames>
  <calcPr fullCalcOnLoad="1"/>
</workbook>
</file>

<file path=xl/sharedStrings.xml><?xml version="1.0" encoding="utf-8"?>
<sst xmlns="http://schemas.openxmlformats.org/spreadsheetml/2006/main" count="563" uniqueCount="226">
  <si>
    <t>P E R I O D I C     T A B L E     of     E L E M E N T S</t>
  </si>
  <si>
    <t>Atomic</t>
  </si>
  <si>
    <t>Symbol</t>
  </si>
  <si>
    <t>Name</t>
  </si>
  <si>
    <t>O</t>
  </si>
  <si>
    <t>F</t>
  </si>
  <si>
    <t>P</t>
  </si>
  <si>
    <t>S</t>
  </si>
  <si>
    <t>K</t>
  </si>
  <si>
    <t>V</t>
  </si>
  <si>
    <t>Oxygen</t>
  </si>
  <si>
    <t>Fluorine</t>
  </si>
  <si>
    <t>Neon</t>
  </si>
  <si>
    <t>Sodium</t>
  </si>
  <si>
    <t>Magnesium</t>
  </si>
  <si>
    <t>Silicon</t>
  </si>
  <si>
    <t>Revision</t>
  </si>
  <si>
    <t>Fe</t>
  </si>
  <si>
    <t>Co</t>
  </si>
  <si>
    <t>Ni</t>
  </si>
  <si>
    <t>Cu</t>
  </si>
  <si>
    <t>Zn</t>
  </si>
  <si>
    <t xml:space="preserve"> Narai Heat Transfer Engineering Services (HTES)</t>
  </si>
  <si>
    <t>나래열기술</t>
  </si>
  <si>
    <t>Doc. No.</t>
  </si>
  <si>
    <t>Atomic</t>
  </si>
  <si>
    <t>No.</t>
  </si>
  <si>
    <t>Mass</t>
  </si>
  <si>
    <t>H</t>
  </si>
  <si>
    <t>Hydrogen</t>
  </si>
  <si>
    <t>He</t>
  </si>
  <si>
    <t>Helium</t>
  </si>
  <si>
    <t>Li</t>
  </si>
  <si>
    <t>Lithium</t>
  </si>
  <si>
    <t>Be</t>
  </si>
  <si>
    <t>Beryllium</t>
  </si>
  <si>
    <t>Boron</t>
  </si>
  <si>
    <t>C</t>
  </si>
  <si>
    <t>Carbon</t>
  </si>
  <si>
    <t>N</t>
  </si>
  <si>
    <t>Nitrogen</t>
  </si>
  <si>
    <t>Ne</t>
  </si>
  <si>
    <t>Na</t>
  </si>
  <si>
    <t>Mg</t>
  </si>
  <si>
    <t>Al</t>
  </si>
  <si>
    <t>Si</t>
  </si>
  <si>
    <t>Phosphorus</t>
  </si>
  <si>
    <t>Sulfur</t>
  </si>
  <si>
    <t>Cl</t>
  </si>
  <si>
    <t>Chlorine</t>
  </si>
  <si>
    <t>Ar</t>
  </si>
  <si>
    <t>Argon</t>
  </si>
  <si>
    <t>Potassium</t>
  </si>
  <si>
    <t>Ca</t>
  </si>
  <si>
    <t>Calcium</t>
  </si>
  <si>
    <t>Sc</t>
  </si>
  <si>
    <t>Scandium</t>
  </si>
  <si>
    <t>Ti</t>
  </si>
  <si>
    <t>Titanium</t>
  </si>
  <si>
    <t>Vanadium</t>
  </si>
  <si>
    <t>Cr</t>
  </si>
  <si>
    <t>Chromium</t>
  </si>
  <si>
    <t>Mn</t>
  </si>
  <si>
    <t>Manganese</t>
  </si>
  <si>
    <t>Iron</t>
  </si>
  <si>
    <t>Cobalt</t>
  </si>
  <si>
    <t>Nickel</t>
  </si>
  <si>
    <t>Copper</t>
  </si>
  <si>
    <t>Zinc</t>
  </si>
  <si>
    <t>Sheet No.</t>
  </si>
  <si>
    <t>Date</t>
  </si>
  <si>
    <t>TBL - ELEM - 100</t>
  </si>
  <si>
    <t>1     of     1</t>
  </si>
  <si>
    <t>2003.   12.   24.</t>
  </si>
  <si>
    <t>C O M B U S T I O N     C O N S T A N T S</t>
  </si>
  <si>
    <t>TBL - CBCS - 100</t>
  </si>
  <si>
    <t>Substance</t>
  </si>
  <si>
    <t>Carbon</t>
  </si>
  <si>
    <t>Hydrogen</t>
  </si>
  <si>
    <t>Formula</t>
  </si>
  <si>
    <t>Density</t>
  </si>
  <si>
    <t>Nitrogen</t>
  </si>
  <si>
    <t>I N P U T     for     Formula</t>
  </si>
  <si>
    <t>C</t>
  </si>
  <si>
    <t>H</t>
  </si>
  <si>
    <t>N</t>
  </si>
  <si>
    <t>Atomic Symbol / Q'ty, Max. 5</t>
  </si>
  <si>
    <t>Carbon monoxide</t>
  </si>
  <si>
    <t>Carbon dioxide</t>
  </si>
  <si>
    <t>***</t>
  </si>
  <si>
    <t>Molec.</t>
  </si>
  <si>
    <t>Weight</t>
  </si>
  <si>
    <t>Methane</t>
  </si>
  <si>
    <t>Ethylene</t>
  </si>
  <si>
    <t>Acetylene</t>
  </si>
  <si>
    <t>*  Alcohol Series,  Cn H2n+1 OH  *</t>
  </si>
  <si>
    <t>i-Hexane</t>
  </si>
  <si>
    <t>i-Pentane</t>
  </si>
  <si>
    <t>Cyclohexane</t>
  </si>
  <si>
    <t>Cycloheptane</t>
  </si>
  <si>
    <t>Cyclooctane</t>
  </si>
  <si>
    <t>Isoprene</t>
  </si>
  <si>
    <t>1/5-Hexadiene</t>
  </si>
  <si>
    <t>Cyclopentene</t>
  </si>
  <si>
    <t>Cyclohexene</t>
  </si>
  <si>
    <t>1-Propanol</t>
  </si>
  <si>
    <t>1-Butanol</t>
  </si>
  <si>
    <t>1-Hexanol</t>
  </si>
  <si>
    <t>1     of     3</t>
  </si>
  <si>
    <t>2     of     3</t>
  </si>
  <si>
    <t>3     of     3</t>
  </si>
  <si>
    <t>*   Olefin Series,  Cn H2n   *</t>
  </si>
  <si>
    <t>*   Aromatic series,  Cn H2n-6   *</t>
  </si>
  <si>
    <t>Heat of Comb.</t>
  </si>
  <si>
    <t>HCV</t>
  </si>
  <si>
    <t>LCV</t>
  </si>
  <si>
    <t>Flue Gas Product</t>
  </si>
  <si>
    <t>CO2</t>
  </si>
  <si>
    <t>H2O</t>
  </si>
  <si>
    <t>N2</t>
  </si>
  <si>
    <t>SO2</t>
  </si>
  <si>
    <t>Doc. No.</t>
  </si>
  <si>
    <t>Sheet No.</t>
  </si>
  <si>
    <t>Date</t>
  </si>
  <si>
    <t>2003.  12.   24.</t>
  </si>
  <si>
    <t>Required for Comb.</t>
  </si>
  <si>
    <t>O2</t>
  </si>
  <si>
    <t>Air</t>
  </si>
  <si>
    <t>kg/Nm3</t>
  </si>
  <si>
    <t>kcal/kg</t>
  </si>
  <si>
    <t>kmole</t>
  </si>
  <si>
    <t>Reaction Formula</t>
  </si>
  <si>
    <t>Ammonia</t>
  </si>
  <si>
    <t>Sulfur</t>
  </si>
  <si>
    <t>Hydrogen sulfide</t>
  </si>
  <si>
    <t>Sulfur dioxide</t>
  </si>
  <si>
    <t>Water Liquid</t>
  </si>
  <si>
    <t>Ash</t>
  </si>
  <si>
    <t>Water Vapor</t>
  </si>
  <si>
    <t>Benzene</t>
  </si>
  <si>
    <t>Toluene</t>
  </si>
  <si>
    <t>Xylene</t>
  </si>
  <si>
    <t>Naphthalene</t>
  </si>
  <si>
    <t>Ethane</t>
  </si>
  <si>
    <t>Propane</t>
  </si>
  <si>
    <t>n-Butane</t>
  </si>
  <si>
    <t>i-Butane</t>
  </si>
  <si>
    <t>n-Pentane</t>
  </si>
  <si>
    <t>Neopentane</t>
  </si>
  <si>
    <t>n-Hexane</t>
  </si>
  <si>
    <t>n-Heptane</t>
  </si>
  <si>
    <t>Triptane</t>
  </si>
  <si>
    <t>n-Octane</t>
  </si>
  <si>
    <t>i-Octane</t>
  </si>
  <si>
    <t>n-Nonane</t>
  </si>
  <si>
    <t>n-Decane</t>
  </si>
  <si>
    <t>Propylene</t>
  </si>
  <si>
    <t>n-Butene</t>
  </si>
  <si>
    <t>i-Butene</t>
  </si>
  <si>
    <t>n-Pentene</t>
  </si>
  <si>
    <t>i-Hexene</t>
  </si>
  <si>
    <t>Methyl Alcohol</t>
  </si>
  <si>
    <t>Ethyl Alcohol</t>
  </si>
  <si>
    <t>1-Pentanol</t>
  </si>
  <si>
    <t>Cyclopentane</t>
  </si>
  <si>
    <t>=</t>
  </si>
  <si>
    <t>* Constants *</t>
  </si>
  <si>
    <t>N2 in Air</t>
  </si>
  <si>
    <t>vol%</t>
  </si>
  <si>
    <t>wt%</t>
  </si>
  <si>
    <t>Molar Volume</t>
  </si>
  <si>
    <t>MW of Air</t>
  </si>
  <si>
    <t>MW of Atm. N2, N2a</t>
  </si>
  <si>
    <t>B</t>
  </si>
  <si>
    <t>Aluminum</t>
  </si>
  <si>
    <t>i-Pentene</t>
  </si>
  <si>
    <t>Doc. No.</t>
  </si>
  <si>
    <t>Sheet No.</t>
  </si>
  <si>
    <t>Date</t>
  </si>
  <si>
    <t>Revision</t>
  </si>
  <si>
    <t xml:space="preserve"> Narai Heat Transfer Engineering Co. ( HTES )</t>
  </si>
  <si>
    <r>
      <t>나래열기술</t>
    </r>
    <r>
      <rPr>
        <sz val="9"/>
        <rFont val="Arial"/>
        <family val="2"/>
      </rPr>
      <t xml:space="preserve"> </t>
    </r>
  </si>
  <si>
    <t>F U E L     D A T A</t>
  </si>
  <si>
    <t>TBL - FUEL - 100</t>
  </si>
  <si>
    <t>2004.   1.   7.</t>
  </si>
  <si>
    <t>B-C High Sulfur</t>
  </si>
  <si>
    <t xml:space="preserve"> Fuel Type</t>
  </si>
  <si>
    <t>Liquid Fuel</t>
  </si>
  <si>
    <t>END</t>
  </si>
  <si>
    <t>Hydrogen</t>
  </si>
  <si>
    <t>Carbon</t>
  </si>
  <si>
    <t/>
  </si>
  <si>
    <t>Oxygen</t>
  </si>
  <si>
    <t>Nitrogen</t>
  </si>
  <si>
    <t>Sulfur</t>
  </si>
  <si>
    <t>B-C Low Sulfur</t>
  </si>
  <si>
    <t>Diesel Oil</t>
  </si>
  <si>
    <t>Total</t>
  </si>
  <si>
    <t>of</t>
  </si>
  <si>
    <t>Molecular Weight</t>
  </si>
  <si>
    <t>LCV</t>
  </si>
  <si>
    <t>HCV</t>
  </si>
  <si>
    <t>Cal'd</t>
  </si>
  <si>
    <t>Actual</t>
  </si>
  <si>
    <t>Actual</t>
  </si>
  <si>
    <t>Substance</t>
  </si>
  <si>
    <t xml:space="preserve"> * Component Max. 12</t>
  </si>
  <si>
    <t>Nitrogen, Eq.</t>
  </si>
  <si>
    <t>N2a</t>
  </si>
  <si>
    <t>2005.  5.   31.</t>
  </si>
  <si>
    <t>2008.  8.   15.</t>
  </si>
  <si>
    <t>O2 in Air</t>
  </si>
  <si>
    <t xml:space="preserve"> NTES</t>
  </si>
  <si>
    <t xml:space="preserve">Narai Thermal Engineering Services </t>
  </si>
  <si>
    <t>*  Cycloalcane series,  Cn H2n  *</t>
  </si>
  <si>
    <t>*  Diolefin Series,  Cn H2n-2  *</t>
  </si>
  <si>
    <t>*  Cycloolefin series,  Cn H2n-2  *</t>
  </si>
  <si>
    <t>*   Paraffin Series,  Cn H2n+2   *</t>
  </si>
  <si>
    <t>Hydrogen sulfide 2</t>
  </si>
  <si>
    <t xml:space="preserve"> to S2</t>
  </si>
  <si>
    <t xml:space="preserve"> Unburnt</t>
  </si>
  <si>
    <t xml:space="preserve"> 2011. 1. 24.</t>
  </si>
  <si>
    <t>2011. 1. 24.</t>
  </si>
  <si>
    <t>Hydrogen sulfide 0</t>
  </si>
  <si>
    <t>H2S</t>
  </si>
  <si>
    <t>S2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</si>
</sst>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0.00_);[Red]\(0.00\)"/>
    <numFmt numFmtId="181" formatCode="0.000_);[Red]\(0.000\)"/>
    <numFmt numFmtId="182" formatCode="0.00_ "/>
    <numFmt numFmtId="183" formatCode="0.0_ "/>
    <numFmt numFmtId="184" formatCode="0.0000000"/>
    <numFmt numFmtId="185" formatCode="0.000000"/>
    <numFmt numFmtId="186" formatCode="0.00000_ "/>
    <numFmt numFmtId="187" formatCode="0.0000_ "/>
    <numFmt numFmtId="188" formatCode="0.000_ "/>
    <numFmt numFmtId="189" formatCode="0_ "/>
    <numFmt numFmtId="190" formatCode="0.000000_ "/>
    <numFmt numFmtId="191" formatCode="0.0000_);[Red]\(0.0000\)"/>
    <numFmt numFmtId="192" formatCode="0.00000_);[Red]\(0.00000\)"/>
    <numFmt numFmtId="193" formatCode="0.000000_);[Red]\(0.000000\)"/>
    <numFmt numFmtId="194" formatCode="0.00000000"/>
    <numFmt numFmtId="195" formatCode="0.0000000_);[Red]\(0.0000000\)"/>
    <numFmt numFmtId="196" formatCode="mm&quot;월&quot;\ dd&quot;일&quot;"/>
    <numFmt numFmtId="197" formatCode="#,##0_ "/>
  </numFmts>
  <fonts count="18">
    <font>
      <sz val="11"/>
      <name val="돋움"/>
      <family val="3"/>
    </font>
    <font>
      <sz val="8"/>
      <name val="돋움"/>
      <family val="3"/>
    </font>
    <font>
      <b/>
      <sz val="11"/>
      <name val="바탕"/>
      <family val="1"/>
    </font>
    <font>
      <sz val="9"/>
      <name val="바탕"/>
      <family val="1"/>
    </font>
    <font>
      <sz val="9"/>
      <name val="돋움"/>
      <family val="3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21" applyFont="1">
      <alignment vertical="center"/>
      <protection/>
    </xf>
    <xf numFmtId="0" fontId="6" fillId="0" borderId="0" xfId="21" applyFo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Border="1">
      <alignment vertical="center"/>
      <protection/>
    </xf>
    <xf numFmtId="0" fontId="6" fillId="0" borderId="2" xfId="21" applyFont="1" applyBorder="1">
      <alignment vertical="center"/>
      <protection/>
    </xf>
    <xf numFmtId="0" fontId="6" fillId="0" borderId="0" xfId="22" applyFo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6" fillId="0" borderId="1" xfId="21" applyFont="1" applyBorder="1">
      <alignment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6" fillId="0" borderId="8" xfId="21" applyFont="1" applyBorder="1">
      <alignment vertical="center"/>
      <protection/>
    </xf>
    <xf numFmtId="0" fontId="6" fillId="0" borderId="3" xfId="21" applyFont="1" applyBorder="1">
      <alignment vertical="center"/>
      <protection/>
    </xf>
    <xf numFmtId="0" fontId="6" fillId="0" borderId="9" xfId="21" applyFont="1" applyBorder="1">
      <alignment vertical="center"/>
      <protection/>
    </xf>
    <xf numFmtId="0" fontId="6" fillId="0" borderId="10" xfId="21" applyFont="1" applyBorder="1">
      <alignment vertical="center"/>
      <protection/>
    </xf>
    <xf numFmtId="0" fontId="6" fillId="0" borderId="11" xfId="21" applyFont="1" applyBorder="1">
      <alignment vertical="center"/>
      <protection/>
    </xf>
    <xf numFmtId="0" fontId="6" fillId="0" borderId="12" xfId="21" applyFont="1" applyBorder="1">
      <alignment vertical="center"/>
      <protection/>
    </xf>
    <xf numFmtId="0" fontId="9" fillId="0" borderId="12" xfId="21" applyFont="1" applyBorder="1">
      <alignment vertical="center"/>
      <protection/>
    </xf>
    <xf numFmtId="0" fontId="6" fillId="0" borderId="13" xfId="21" applyFont="1" applyBorder="1">
      <alignment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6" fillId="0" borderId="14" xfId="21" applyFont="1" applyBorder="1">
      <alignment vertical="center"/>
      <protection/>
    </xf>
    <xf numFmtId="0" fontId="6" fillId="0" borderId="12" xfId="21" applyFont="1" applyBorder="1" applyAlignment="1">
      <alignment horizontal="right" vertical="center"/>
      <protection/>
    </xf>
    <xf numFmtId="0" fontId="6" fillId="0" borderId="14" xfId="21" applyFont="1" applyBorder="1" applyAlignment="1">
      <alignment horizontal="right" vertical="center"/>
      <protection/>
    </xf>
    <xf numFmtId="0" fontId="5" fillId="0" borderId="12" xfId="21" applyFont="1" applyBorder="1">
      <alignment vertical="center"/>
      <protection/>
    </xf>
    <xf numFmtId="0" fontId="5" fillId="0" borderId="14" xfId="21" applyFont="1" applyBorder="1">
      <alignment vertical="center"/>
      <protection/>
    </xf>
    <xf numFmtId="0" fontId="6" fillId="0" borderId="15" xfId="21" applyFont="1" applyBorder="1">
      <alignment vertical="center"/>
      <protection/>
    </xf>
    <xf numFmtId="0" fontId="6" fillId="0" borderId="16" xfId="21" applyFont="1" applyBorder="1">
      <alignment vertical="center"/>
      <protection/>
    </xf>
    <xf numFmtId="0" fontId="6" fillId="0" borderId="17" xfId="21" applyFont="1" applyBorder="1">
      <alignment vertical="center"/>
      <protection/>
    </xf>
    <xf numFmtId="0" fontId="6" fillId="0" borderId="18" xfId="21" applyFont="1" applyBorder="1">
      <alignment vertical="center"/>
      <protection/>
    </xf>
    <xf numFmtId="0" fontId="6" fillId="0" borderId="19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right" vertical="center"/>
      <protection/>
    </xf>
    <xf numFmtId="189" fontId="5" fillId="0" borderId="13" xfId="21" applyNumberFormat="1" applyFont="1" applyBorder="1">
      <alignment vertical="center"/>
      <protection/>
    </xf>
    <xf numFmtId="0" fontId="5" fillId="0" borderId="20" xfId="21" applyFont="1" applyBorder="1" applyAlignment="1">
      <alignment horizontal="center" vertical="center"/>
      <protection/>
    </xf>
    <xf numFmtId="0" fontId="9" fillId="0" borderId="5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left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left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9" fillId="0" borderId="24" xfId="20" applyFont="1" applyBorder="1">
      <alignment vertical="center"/>
      <protection/>
    </xf>
    <xf numFmtId="0" fontId="9" fillId="0" borderId="22" xfId="20" applyFont="1" applyBorder="1">
      <alignment vertical="center"/>
      <protection/>
    </xf>
    <xf numFmtId="0" fontId="9" fillId="0" borderId="25" xfId="20" applyFont="1" applyBorder="1">
      <alignment vertical="center"/>
      <protection/>
    </xf>
    <xf numFmtId="0" fontId="9" fillId="0" borderId="11" xfId="20" applyFont="1" applyBorder="1">
      <alignment vertical="center"/>
      <protection/>
    </xf>
    <xf numFmtId="0" fontId="9" fillId="0" borderId="10" xfId="20" applyFont="1" applyBorder="1">
      <alignment vertical="center"/>
      <protection/>
    </xf>
    <xf numFmtId="0" fontId="9" fillId="0" borderId="26" xfId="20" applyFont="1" applyBorder="1">
      <alignment vertical="center"/>
      <protection/>
    </xf>
    <xf numFmtId="0" fontId="9" fillId="0" borderId="9" xfId="20" applyFont="1" applyBorder="1">
      <alignment vertical="center"/>
      <protection/>
    </xf>
    <xf numFmtId="0" fontId="9" fillId="0" borderId="27" xfId="20" applyFont="1" applyBorder="1">
      <alignment vertical="center"/>
      <protection/>
    </xf>
    <xf numFmtId="0" fontId="9" fillId="0" borderId="20" xfId="20" applyFont="1" applyBorder="1">
      <alignment vertical="center"/>
      <protection/>
    </xf>
    <xf numFmtId="0" fontId="9" fillId="0" borderId="28" xfId="20" applyFont="1" applyBorder="1">
      <alignment vertical="center"/>
      <protection/>
    </xf>
    <xf numFmtId="0" fontId="9" fillId="0" borderId="29" xfId="20" applyFont="1" applyBorder="1">
      <alignment vertical="center"/>
      <protection/>
    </xf>
    <xf numFmtId="0" fontId="9" fillId="0" borderId="12" xfId="20" applyFont="1" applyBorder="1">
      <alignment vertical="center"/>
      <protection/>
    </xf>
    <xf numFmtId="0" fontId="9" fillId="0" borderId="30" xfId="20" applyFont="1" applyBorder="1">
      <alignment vertical="center"/>
      <protection/>
    </xf>
    <xf numFmtId="0" fontId="9" fillId="0" borderId="31" xfId="20" applyFont="1" applyBorder="1">
      <alignment vertical="center"/>
      <protection/>
    </xf>
    <xf numFmtId="0" fontId="9" fillId="0" borderId="32" xfId="20" applyFont="1" applyBorder="1">
      <alignment vertical="center"/>
      <protection/>
    </xf>
    <xf numFmtId="0" fontId="9" fillId="0" borderId="18" xfId="20" applyFont="1" applyBorder="1">
      <alignment vertical="center"/>
      <protection/>
    </xf>
    <xf numFmtId="0" fontId="9" fillId="0" borderId="33" xfId="20" applyFont="1" applyBorder="1">
      <alignment vertical="center"/>
      <protection/>
    </xf>
    <xf numFmtId="0" fontId="9" fillId="0" borderId="34" xfId="20" applyFont="1" applyBorder="1">
      <alignment vertical="center"/>
      <protection/>
    </xf>
    <xf numFmtId="0" fontId="9" fillId="0" borderId="35" xfId="20" applyFont="1" applyBorder="1">
      <alignment vertical="center"/>
      <protection/>
    </xf>
    <xf numFmtId="0" fontId="9" fillId="0" borderId="36" xfId="20" applyFont="1" applyBorder="1">
      <alignment vertical="center"/>
      <protection/>
    </xf>
    <xf numFmtId="0" fontId="9" fillId="0" borderId="14" xfId="20" applyFont="1" applyBorder="1">
      <alignment vertical="center"/>
      <protection/>
    </xf>
    <xf numFmtId="0" fontId="9" fillId="0" borderId="13" xfId="20" applyFont="1" applyBorder="1">
      <alignment vertical="center"/>
      <protection/>
    </xf>
    <xf numFmtId="0" fontId="9" fillId="0" borderId="37" xfId="20" applyFont="1" applyBorder="1">
      <alignment vertical="center"/>
      <protection/>
    </xf>
    <xf numFmtId="0" fontId="9" fillId="0" borderId="23" xfId="20" applyFont="1" applyBorder="1">
      <alignment vertical="center"/>
      <protection/>
    </xf>
    <xf numFmtId="0" fontId="9" fillId="0" borderId="38" xfId="20" applyFont="1" applyBorder="1">
      <alignment vertical="center"/>
      <protection/>
    </xf>
    <xf numFmtId="0" fontId="9" fillId="0" borderId="17" xfId="20" applyFont="1" applyBorder="1">
      <alignment vertical="center"/>
      <protection/>
    </xf>
    <xf numFmtId="0" fontId="9" fillId="0" borderId="16" xfId="20" applyFont="1" applyBorder="1">
      <alignment vertical="center"/>
      <protection/>
    </xf>
    <xf numFmtId="0" fontId="9" fillId="0" borderId="39" xfId="20" applyFont="1" applyBorder="1">
      <alignment vertical="center"/>
      <protection/>
    </xf>
    <xf numFmtId="0" fontId="9" fillId="0" borderId="15" xfId="20" applyFont="1" applyBorder="1">
      <alignment vertical="center"/>
      <protection/>
    </xf>
    <xf numFmtId="0" fontId="9" fillId="0" borderId="8" xfId="20" applyFont="1" applyBorder="1">
      <alignment vertical="center"/>
      <protection/>
    </xf>
    <xf numFmtId="0" fontId="9" fillId="0" borderId="22" xfId="20" applyFont="1" applyBorder="1" applyAlignment="1">
      <alignment horizontal="center" vertical="center"/>
      <protection/>
    </xf>
    <xf numFmtId="0" fontId="9" fillId="0" borderId="40" xfId="20" applyFont="1" applyBorder="1">
      <alignment vertical="center"/>
      <protection/>
    </xf>
    <xf numFmtId="0" fontId="9" fillId="0" borderId="41" xfId="20" applyFont="1" applyBorder="1">
      <alignment vertical="center"/>
      <protection/>
    </xf>
    <xf numFmtId="0" fontId="9" fillId="0" borderId="20" xfId="20" applyFont="1" applyBorder="1" applyAlignment="1">
      <alignment horizontal="center" vertical="center"/>
      <protection/>
    </xf>
    <xf numFmtId="0" fontId="9" fillId="0" borderId="27" xfId="20" applyFont="1" applyBorder="1" applyAlignment="1">
      <alignment horizontal="center" vertical="center"/>
      <protection/>
    </xf>
    <xf numFmtId="0" fontId="9" fillId="0" borderId="42" xfId="20" applyFont="1" applyBorder="1">
      <alignment vertical="center"/>
      <protection/>
    </xf>
    <xf numFmtId="0" fontId="9" fillId="0" borderId="43" xfId="20" applyFont="1" applyBorder="1">
      <alignment vertical="center"/>
      <protection/>
    </xf>
    <xf numFmtId="0" fontId="10" fillId="0" borderId="27" xfId="20" applyFont="1" applyBorder="1">
      <alignment vertical="center"/>
      <protection/>
    </xf>
    <xf numFmtId="0" fontId="11" fillId="0" borderId="20" xfId="20" applyFont="1" applyBorder="1">
      <alignment vertical="center"/>
      <protection/>
    </xf>
    <xf numFmtId="197" fontId="10" fillId="0" borderId="10" xfId="20" applyNumberFormat="1" applyFont="1" applyBorder="1">
      <alignment vertical="center"/>
      <protection/>
    </xf>
    <xf numFmtId="197" fontId="10" fillId="0" borderId="22" xfId="20" applyNumberFormat="1" applyFont="1" applyBorder="1">
      <alignment vertical="center"/>
      <protection/>
    </xf>
    <xf numFmtId="197" fontId="10" fillId="0" borderId="13" xfId="20" applyNumberFormat="1" applyFont="1" applyBorder="1">
      <alignment vertical="center"/>
      <protection/>
    </xf>
    <xf numFmtId="197" fontId="10" fillId="0" borderId="20" xfId="20" applyNumberFormat="1" applyFont="1" applyBorder="1">
      <alignment vertical="center"/>
      <protection/>
    </xf>
    <xf numFmtId="197" fontId="10" fillId="0" borderId="19" xfId="20" applyNumberFormat="1" applyFont="1" applyBorder="1">
      <alignment vertical="center"/>
      <protection/>
    </xf>
    <xf numFmtId="197" fontId="10" fillId="0" borderId="31" xfId="20" applyNumberFormat="1" applyFont="1" applyBorder="1">
      <alignment vertical="center"/>
      <protection/>
    </xf>
    <xf numFmtId="197" fontId="10" fillId="0" borderId="16" xfId="20" applyNumberFormat="1" applyFont="1" applyBorder="1">
      <alignment vertical="center"/>
      <protection/>
    </xf>
    <xf numFmtId="197" fontId="10" fillId="0" borderId="23" xfId="20" applyNumberFormat="1" applyFont="1" applyBorder="1">
      <alignment vertical="center"/>
      <protection/>
    </xf>
    <xf numFmtId="197" fontId="10" fillId="0" borderId="34" xfId="20" applyNumberFormat="1" applyFont="1" applyBorder="1">
      <alignment vertical="center"/>
      <protection/>
    </xf>
    <xf numFmtId="0" fontId="12" fillId="0" borderId="0" xfId="20" applyFo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12" fillId="0" borderId="44" xfId="20" applyFont="1" applyBorder="1" applyAlignment="1">
      <alignment horizontal="center" vertical="center"/>
      <protection/>
    </xf>
    <xf numFmtId="0" fontId="9" fillId="0" borderId="45" xfId="20" applyFont="1" applyBorder="1">
      <alignment vertical="center"/>
      <protection/>
    </xf>
    <xf numFmtId="0" fontId="9" fillId="0" borderId="1" xfId="20" applyFont="1" applyBorder="1">
      <alignment vertical="center"/>
      <protection/>
    </xf>
    <xf numFmtId="0" fontId="12" fillId="0" borderId="46" xfId="20" applyFont="1" applyBorder="1" applyAlignment="1">
      <alignment horizontal="center" vertical="center"/>
      <protection/>
    </xf>
    <xf numFmtId="0" fontId="12" fillId="0" borderId="47" xfId="20" applyFont="1" applyBorder="1" applyAlignment="1">
      <alignment horizontal="center" vertical="center"/>
      <protection/>
    </xf>
    <xf numFmtId="0" fontId="12" fillId="0" borderId="48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0" fontId="9" fillId="0" borderId="49" xfId="20" applyFont="1" applyBorder="1">
      <alignment vertical="center"/>
      <protection/>
    </xf>
    <xf numFmtId="0" fontId="9" fillId="0" borderId="50" xfId="20" applyFont="1" applyBorder="1" applyAlignment="1">
      <alignment horizontal="center" vertical="center"/>
      <protection/>
    </xf>
    <xf numFmtId="0" fontId="9" fillId="0" borderId="0" xfId="20" applyFont="1" applyBorder="1">
      <alignment vertical="center"/>
      <protection/>
    </xf>
    <xf numFmtId="0" fontId="9" fillId="0" borderId="51" xfId="20" applyFont="1" applyBorder="1">
      <alignment vertical="center"/>
      <protection/>
    </xf>
    <xf numFmtId="0" fontId="12" fillId="0" borderId="52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53" xfId="20" applyFont="1" applyBorder="1">
      <alignment vertical="center"/>
      <protection/>
    </xf>
    <xf numFmtId="0" fontId="9" fillId="0" borderId="2" xfId="20" applyFont="1" applyBorder="1">
      <alignment vertical="center"/>
      <protection/>
    </xf>
    <xf numFmtId="0" fontId="12" fillId="0" borderId="54" xfId="20" applyFont="1" applyBorder="1" applyAlignment="1">
      <alignment horizontal="center" vertical="center"/>
      <protection/>
    </xf>
    <xf numFmtId="0" fontId="12" fillId="0" borderId="55" xfId="20" applyFont="1" applyBorder="1" applyAlignment="1">
      <alignment horizontal="center" vertical="center"/>
      <protection/>
    </xf>
    <xf numFmtId="0" fontId="9" fillId="0" borderId="56" xfId="20" applyFont="1" applyBorder="1" applyAlignment="1">
      <alignment horizontal="center" vertical="center"/>
      <protection/>
    </xf>
    <xf numFmtId="0" fontId="12" fillId="0" borderId="56" xfId="20" applyFont="1" applyBorder="1" applyAlignment="1">
      <alignment horizontal="center" vertical="center"/>
      <protection/>
    </xf>
    <xf numFmtId="0" fontId="9" fillId="0" borderId="54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9" fillId="0" borderId="26" xfId="20" applyFont="1" applyBorder="1" applyAlignment="1">
      <alignment horizontal="right" vertical="center"/>
      <protection/>
    </xf>
    <xf numFmtId="0" fontId="9" fillId="0" borderId="22" xfId="20" applyFont="1" applyBorder="1" applyAlignment="1">
      <alignment horizontal="left" vertical="center"/>
      <protection/>
    </xf>
    <xf numFmtId="0" fontId="9" fillId="0" borderId="22" xfId="20" applyFont="1" applyBorder="1" applyAlignment="1">
      <alignment horizontal="right" vertical="center"/>
      <protection/>
    </xf>
    <xf numFmtId="0" fontId="9" fillId="0" borderId="10" xfId="20" applyFont="1" applyBorder="1" applyAlignment="1">
      <alignment horizontal="right" vertical="center"/>
      <protection/>
    </xf>
    <xf numFmtId="0" fontId="9" fillId="0" borderId="25" xfId="20" applyFont="1" applyBorder="1" applyAlignment="1">
      <alignment horizontal="left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right" vertical="center"/>
      <protection/>
    </xf>
    <xf numFmtId="0" fontId="9" fillId="0" borderId="20" xfId="20" applyFont="1" applyBorder="1" applyAlignment="1">
      <alignment horizontal="left" vertical="center"/>
      <protection/>
    </xf>
    <xf numFmtId="0" fontId="9" fillId="0" borderId="20" xfId="20" applyFont="1" applyBorder="1" applyAlignment="1">
      <alignment horizontal="right" vertical="center"/>
      <protection/>
    </xf>
    <xf numFmtId="0" fontId="9" fillId="0" borderId="13" xfId="20" applyFont="1" applyBorder="1" applyAlignment="1">
      <alignment horizontal="right" vertical="center"/>
      <protection/>
    </xf>
    <xf numFmtId="0" fontId="9" fillId="0" borderId="28" xfId="20" applyFont="1" applyBorder="1" applyAlignment="1">
      <alignment horizontal="left" vertical="center"/>
      <protection/>
    </xf>
    <xf numFmtId="0" fontId="9" fillId="0" borderId="29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9" fillId="0" borderId="57" xfId="20" applyFont="1" applyBorder="1" applyAlignment="1">
      <alignment horizontal="right" vertical="center"/>
      <protection/>
    </xf>
    <xf numFmtId="0" fontId="9" fillId="0" borderId="31" xfId="20" applyFont="1" applyBorder="1" applyAlignment="1">
      <alignment horizontal="left" vertical="center"/>
      <protection/>
    </xf>
    <xf numFmtId="0" fontId="9" fillId="0" borderId="31" xfId="20" applyFont="1" applyBorder="1" applyAlignment="1">
      <alignment horizontal="right" vertical="center"/>
      <protection/>
    </xf>
    <xf numFmtId="0" fontId="9" fillId="0" borderId="19" xfId="20" applyFont="1" applyBorder="1" applyAlignment="1">
      <alignment horizontal="right" vertical="center"/>
      <protection/>
    </xf>
    <xf numFmtId="0" fontId="9" fillId="0" borderId="32" xfId="20" applyFont="1" applyBorder="1" applyAlignment="1">
      <alignment horizontal="left" vertical="center"/>
      <protection/>
    </xf>
    <xf numFmtId="0" fontId="10" fillId="0" borderId="12" xfId="20" applyFont="1" applyBorder="1">
      <alignment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vertical="center"/>
      <protection/>
    </xf>
    <xf numFmtId="0" fontId="9" fillId="0" borderId="39" xfId="20" applyFont="1" applyBorder="1" applyAlignment="1">
      <alignment horizontal="right" vertical="center"/>
      <protection/>
    </xf>
    <xf numFmtId="0" fontId="9" fillId="0" borderId="23" xfId="20" applyFont="1" applyBorder="1" applyAlignment="1">
      <alignment horizontal="left" vertical="center"/>
      <protection/>
    </xf>
    <xf numFmtId="0" fontId="9" fillId="0" borderId="23" xfId="20" applyFont="1" applyBorder="1" applyAlignment="1">
      <alignment horizontal="right" vertical="center"/>
      <protection/>
    </xf>
    <xf numFmtId="0" fontId="9" fillId="0" borderId="16" xfId="20" applyFont="1" applyBorder="1" applyAlignment="1">
      <alignment horizontal="right" vertical="center"/>
      <protection/>
    </xf>
    <xf numFmtId="0" fontId="9" fillId="0" borderId="38" xfId="20" applyFont="1" applyBorder="1" applyAlignment="1">
      <alignment horizontal="left" vertical="center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9" fillId="0" borderId="58" xfId="20" applyFont="1" applyBorder="1" applyAlignment="1">
      <alignment horizontal="center" vertical="center"/>
      <protection/>
    </xf>
    <xf numFmtId="0" fontId="9" fillId="0" borderId="59" xfId="20" applyFont="1" applyBorder="1" applyAlignment="1">
      <alignment horizontal="right" vertical="center"/>
      <protection/>
    </xf>
    <xf numFmtId="0" fontId="9" fillId="0" borderId="34" xfId="20" applyFont="1" applyBorder="1" applyAlignment="1">
      <alignment horizontal="left" vertical="center"/>
      <protection/>
    </xf>
    <xf numFmtId="0" fontId="9" fillId="0" borderId="34" xfId="20" applyFont="1" applyBorder="1" applyAlignment="1">
      <alignment horizontal="right" vertical="center"/>
      <protection/>
    </xf>
    <xf numFmtId="0" fontId="9" fillId="0" borderId="58" xfId="20" applyFont="1" applyBorder="1" applyAlignment="1">
      <alignment horizontal="right" vertical="center"/>
      <protection/>
    </xf>
    <xf numFmtId="0" fontId="9" fillId="0" borderId="35" xfId="20" applyFont="1" applyBorder="1" applyAlignment="1">
      <alignment horizontal="left" vertical="center"/>
      <protection/>
    </xf>
    <xf numFmtId="0" fontId="13" fillId="0" borderId="0" xfId="20" applyFont="1">
      <alignment vertical="center"/>
      <protection/>
    </xf>
    <xf numFmtId="0" fontId="13" fillId="0" borderId="0" xfId="20" applyFont="1" applyAlignment="1">
      <alignment horizontal="right" vertical="center"/>
      <protection/>
    </xf>
    <xf numFmtId="0" fontId="9" fillId="0" borderId="0" xfId="20" applyFont="1" applyAlignment="1">
      <alignment horizontal="right" vertical="center"/>
      <protection/>
    </xf>
    <xf numFmtId="0" fontId="14" fillId="0" borderId="29" xfId="20" applyFont="1" applyBorder="1" applyAlignment="1">
      <alignment horizontal="center" vertical="center"/>
      <protection/>
    </xf>
    <xf numFmtId="0" fontId="14" fillId="0" borderId="20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51" xfId="20" applyFont="1" applyBorder="1" applyAlignment="1">
      <alignment horizontal="center" vertical="center"/>
      <protection/>
    </xf>
    <xf numFmtId="0" fontId="12" fillId="0" borderId="60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12" fillId="0" borderId="61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45" xfId="20" applyFont="1" applyBorder="1" applyAlignment="1">
      <alignment horizontal="center" vertical="center"/>
      <protection/>
    </xf>
    <xf numFmtId="0" fontId="12" fillId="0" borderId="62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63" xfId="20" applyFont="1" applyBorder="1" applyAlignment="1">
      <alignment horizontal="center" vertical="center"/>
      <protection/>
    </xf>
    <xf numFmtId="0" fontId="9" fillId="0" borderId="53" xfId="20" applyFont="1" applyBorder="1" applyAlignment="1">
      <alignment horizontal="center" vertical="center"/>
      <protection/>
    </xf>
    <xf numFmtId="0" fontId="14" fillId="0" borderId="12" xfId="20" applyFont="1" applyBorder="1">
      <alignment vertical="center"/>
      <protection/>
    </xf>
    <xf numFmtId="0" fontId="17" fillId="0" borderId="12" xfId="20" applyFont="1" applyBorder="1">
      <alignment vertical="center"/>
      <protection/>
    </xf>
    <xf numFmtId="0" fontId="13" fillId="0" borderId="13" xfId="20" applyFont="1" applyBorder="1" applyAlignment="1">
      <alignment horizontal="center" vertical="center"/>
      <protection/>
    </xf>
    <xf numFmtId="0" fontId="9" fillId="0" borderId="51" xfId="20" applyFont="1" applyBorder="1" applyAlignment="1">
      <alignment horizontal="center" vertical="center"/>
      <protection/>
    </xf>
    <xf numFmtId="0" fontId="13" fillId="0" borderId="54" xfId="20" applyFont="1" applyBorder="1" applyAlignment="1">
      <alignment horizontal="center" vertical="center"/>
      <protection/>
    </xf>
    <xf numFmtId="0" fontId="14" fillId="0" borderId="47" xfId="20" applyFont="1" applyBorder="1" applyAlignment="1">
      <alignment horizontal="center" vertical="center"/>
      <protection/>
    </xf>
    <xf numFmtId="0" fontId="14" fillId="0" borderId="50" xfId="20" applyFont="1" applyBorder="1" applyAlignment="1">
      <alignment horizontal="center" vertical="center"/>
      <protection/>
    </xf>
    <xf numFmtId="0" fontId="9" fillId="0" borderId="64" xfId="20" applyFont="1" applyBorder="1" applyAlignment="1">
      <alignment horizontal="center" vertical="center"/>
      <protection/>
    </xf>
    <xf numFmtId="0" fontId="9" fillId="0" borderId="25" xfId="20" applyFont="1" applyBorder="1" applyAlignment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0" fontId="14" fillId="0" borderId="13" xfId="20" applyFont="1" applyBorder="1" applyAlignment="1">
      <alignment horizontal="center" vertical="center"/>
      <protection/>
    </xf>
    <xf numFmtId="0" fontId="14" fillId="0" borderId="28" xfId="20" applyFont="1" applyBorder="1" applyAlignment="1">
      <alignment horizontal="center" vertical="center"/>
      <protection/>
    </xf>
    <xf numFmtId="0" fontId="13" fillId="0" borderId="29" xfId="20" applyFont="1" applyBorder="1" applyAlignment="1">
      <alignment horizontal="center" vertical="center"/>
      <protection/>
    </xf>
    <xf numFmtId="0" fontId="13" fillId="0" borderId="20" xfId="20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3" fillId="0" borderId="4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46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6" fontId="3" fillId="0" borderId="8" xfId="0" applyNumberFormat="1" applyFont="1" applyBorder="1" applyAlignment="1">
      <alignment horizontal="center"/>
    </xf>
    <xf numFmtId="186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4" fillId="0" borderId="0" xfId="20" applyFont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4" fillId="0" borderId="14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13" fillId="0" borderId="12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46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2" fillId="0" borderId="47" xfId="20" applyFont="1" applyBorder="1" applyAlignment="1">
      <alignment horizontal="center" vertical="center"/>
      <protection/>
    </xf>
    <xf numFmtId="0" fontId="12" fillId="0" borderId="21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/>
      <protection/>
    </xf>
    <xf numFmtId="0" fontId="12" fillId="0" borderId="6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14" fillId="0" borderId="21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0" fillId="0" borderId="12" xfId="20" applyFont="1" applyBorder="1" applyAlignment="1">
      <alignment horizontal="center" vertical="center"/>
      <protection/>
    </xf>
    <xf numFmtId="0" fontId="15" fillId="0" borderId="51" xfId="20" applyFont="1" applyBorder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65" xfId="20" applyFont="1" applyBorder="1" applyAlignment="1">
      <alignment horizontal="center" vertical="center"/>
      <protection/>
    </xf>
    <xf numFmtId="0" fontId="9" fillId="0" borderId="58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3" fillId="0" borderId="18" xfId="20" applyFont="1" applyBorder="1" applyAlignment="1">
      <alignment horizontal="center"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4" fillId="0" borderId="51" xfId="20" applyFont="1" applyBorder="1" applyAlignment="1">
      <alignment horizontal="center" vertical="center"/>
      <protection/>
    </xf>
    <xf numFmtId="0" fontId="16" fillId="0" borderId="51" xfId="20" applyFont="1" applyBorder="1" applyAlignment="1">
      <alignment horizontal="center" vertical="center"/>
      <protection/>
    </xf>
    <xf numFmtId="0" fontId="13" fillId="0" borderId="9" xfId="20" applyFont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  <xf numFmtId="0" fontId="9" fillId="0" borderId="66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/>
      <protection/>
    </xf>
    <xf numFmtId="0" fontId="10" fillId="0" borderId="66" xfId="20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60" xfId="21" applyFont="1" applyBorder="1" applyAlignment="1">
      <alignment horizontal="center" vertical="center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2" xfId="21" applyNumberFormat="1" applyFont="1" applyBorder="1" applyAlignment="1">
      <alignment horizontal="center" vertical="center"/>
      <protection/>
    </xf>
    <xf numFmtId="0" fontId="7" fillId="0" borderId="51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/>
      <protection/>
    </xf>
    <xf numFmtId="0" fontId="5" fillId="0" borderId="9" xfId="21" applyNumberFormat="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15" xfId="21" applyNumberFormat="1" applyFont="1" applyBorder="1" applyAlignment="1">
      <alignment horizontal="center" vertical="center"/>
      <protection/>
    </xf>
    <xf numFmtId="182" fontId="5" fillId="0" borderId="13" xfId="21" applyNumberFormat="1" applyFont="1" applyBorder="1" applyAlignment="1">
      <alignment horizontal="center" vertical="center"/>
      <protection/>
    </xf>
    <xf numFmtId="182" fontId="5" fillId="0" borderId="12" xfId="21" applyNumberFormat="1" applyFont="1" applyBorder="1" applyAlignment="1">
      <alignment horizontal="center" vertical="center"/>
      <protection/>
    </xf>
    <xf numFmtId="182" fontId="5" fillId="0" borderId="14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formt" xfId="20"/>
    <cellStyle name="표준_formt_1" xfId="21"/>
    <cellStyle name="표준_formt_form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17.emf" /><Relationship Id="rId10" Type="http://schemas.openxmlformats.org/officeDocument/2006/relationships/image" Target="../media/image4.emf" /><Relationship Id="rId11" Type="http://schemas.openxmlformats.org/officeDocument/2006/relationships/image" Target="../media/image15.emf" /><Relationship Id="rId12" Type="http://schemas.openxmlformats.org/officeDocument/2006/relationships/image" Target="../media/image5.emf" /><Relationship Id="rId13" Type="http://schemas.openxmlformats.org/officeDocument/2006/relationships/image" Target="../media/image9.emf" /><Relationship Id="rId14" Type="http://schemas.openxmlformats.org/officeDocument/2006/relationships/image" Target="../media/image20.emf" /><Relationship Id="rId15" Type="http://schemas.openxmlformats.org/officeDocument/2006/relationships/image" Target="../media/image19.emf" /><Relationship Id="rId16" Type="http://schemas.openxmlformats.org/officeDocument/2006/relationships/image" Target="../media/image18.emf" /><Relationship Id="rId17" Type="http://schemas.openxmlformats.org/officeDocument/2006/relationships/image" Target="../media/image16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5</xdr:col>
      <xdr:colOff>9525</xdr:colOff>
      <xdr:row>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0487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6</xdr:row>
      <xdr:rowOff>161925</xdr:rowOff>
    </xdr:from>
    <xdr:to>
      <xdr:col>2</xdr:col>
      <xdr:colOff>0</xdr:colOff>
      <xdr:row>8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7</xdr:row>
      <xdr:rowOff>161925</xdr:rowOff>
    </xdr:from>
    <xdr:to>
      <xdr:col>2</xdr:col>
      <xdr:colOff>0</xdr:colOff>
      <xdr:row>9</xdr:row>
      <xdr:rowOff>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8</xdr:row>
      <xdr:rowOff>161925</xdr:rowOff>
    </xdr:from>
    <xdr:to>
      <xdr:col>2</xdr:col>
      <xdr:colOff>0</xdr:colOff>
      <xdr:row>10</xdr:row>
      <xdr:rowOff>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811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9</xdr:row>
      <xdr:rowOff>161925</xdr:rowOff>
    </xdr:from>
    <xdr:to>
      <xdr:col>2</xdr:col>
      <xdr:colOff>0</xdr:colOff>
      <xdr:row>11</xdr:row>
      <xdr:rowOff>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526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10</xdr:row>
      <xdr:rowOff>161925</xdr:rowOff>
    </xdr:from>
    <xdr:to>
      <xdr:col>2</xdr:col>
      <xdr:colOff>0</xdr:colOff>
      <xdr:row>12</xdr:row>
      <xdr:rowOff>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240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11</xdr:row>
      <xdr:rowOff>161925</xdr:rowOff>
    </xdr:from>
    <xdr:to>
      <xdr:col>2</xdr:col>
      <xdr:colOff>0</xdr:colOff>
      <xdr:row>13</xdr:row>
      <xdr:rowOff>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955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12</xdr:row>
      <xdr:rowOff>161925</xdr:rowOff>
    </xdr:from>
    <xdr:to>
      <xdr:col>2</xdr:col>
      <xdr:colOff>0</xdr:colOff>
      <xdr:row>14</xdr:row>
      <xdr:rowOff>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669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13</xdr:row>
      <xdr:rowOff>161925</xdr:rowOff>
    </xdr:from>
    <xdr:to>
      <xdr:col>2</xdr:col>
      <xdr:colOff>0</xdr:colOff>
      <xdr:row>15</xdr:row>
      <xdr:rowOff>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4384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14</xdr:row>
      <xdr:rowOff>161925</xdr:rowOff>
    </xdr:from>
    <xdr:to>
      <xdr:col>2</xdr:col>
      <xdr:colOff>0</xdr:colOff>
      <xdr:row>16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098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15</xdr:row>
      <xdr:rowOff>161925</xdr:rowOff>
    </xdr:from>
    <xdr:to>
      <xdr:col>2</xdr:col>
      <xdr:colOff>0</xdr:colOff>
      <xdr:row>17</xdr:row>
      <xdr:rowOff>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813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16</xdr:row>
      <xdr:rowOff>161925</xdr:rowOff>
    </xdr:from>
    <xdr:to>
      <xdr:col>2</xdr:col>
      <xdr:colOff>0</xdr:colOff>
      <xdr:row>18</xdr:row>
      <xdr:rowOff>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527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17</xdr:row>
      <xdr:rowOff>161925</xdr:rowOff>
    </xdr:from>
    <xdr:to>
      <xdr:col>2</xdr:col>
      <xdr:colOff>0</xdr:colOff>
      <xdr:row>19</xdr:row>
      <xdr:rowOff>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242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7</xdr:col>
      <xdr:colOff>0</xdr:colOff>
      <xdr:row>8</xdr:row>
      <xdr:rowOff>9525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0" y="12477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7</xdr:row>
      <xdr:rowOff>161925</xdr:rowOff>
    </xdr:from>
    <xdr:to>
      <xdr:col>7</xdr:col>
      <xdr:colOff>0</xdr:colOff>
      <xdr:row>9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0" y="14097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8</xdr:row>
      <xdr:rowOff>161925</xdr:rowOff>
    </xdr:from>
    <xdr:to>
      <xdr:col>7</xdr:col>
      <xdr:colOff>0</xdr:colOff>
      <xdr:row>10</xdr:row>
      <xdr:rowOff>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0" y="15811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</xdr:row>
      <xdr:rowOff>161925</xdr:rowOff>
    </xdr:from>
    <xdr:to>
      <xdr:col>7</xdr:col>
      <xdr:colOff>0</xdr:colOff>
      <xdr:row>11</xdr:row>
      <xdr:rowOff>0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17526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10</xdr:row>
      <xdr:rowOff>161925</xdr:rowOff>
    </xdr:from>
    <xdr:to>
      <xdr:col>7</xdr:col>
      <xdr:colOff>0</xdr:colOff>
      <xdr:row>12</xdr:row>
      <xdr:rowOff>0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86000" y="19240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11</xdr:row>
      <xdr:rowOff>161925</xdr:rowOff>
    </xdr:from>
    <xdr:to>
      <xdr:col>7</xdr:col>
      <xdr:colOff>0</xdr:colOff>
      <xdr:row>13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0955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12</xdr:row>
      <xdr:rowOff>161925</xdr:rowOff>
    </xdr:from>
    <xdr:to>
      <xdr:col>7</xdr:col>
      <xdr:colOff>0</xdr:colOff>
      <xdr:row>14</xdr:row>
      <xdr:rowOff>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2669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13</xdr:row>
      <xdr:rowOff>161925</xdr:rowOff>
    </xdr:from>
    <xdr:to>
      <xdr:col>7</xdr:col>
      <xdr:colOff>0</xdr:colOff>
      <xdr:row>15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4384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161925</xdr:rowOff>
    </xdr:from>
    <xdr:to>
      <xdr:col>7</xdr:col>
      <xdr:colOff>0</xdr:colOff>
      <xdr:row>16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6098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161925</xdr:rowOff>
    </xdr:from>
    <xdr:to>
      <xdr:col>7</xdr:col>
      <xdr:colOff>0</xdr:colOff>
      <xdr:row>17</xdr:row>
      <xdr:rowOff>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7813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161925</xdr:rowOff>
    </xdr:from>
    <xdr:to>
      <xdr:col>7</xdr:col>
      <xdr:colOff>0</xdr:colOff>
      <xdr:row>18</xdr:row>
      <xdr:rowOff>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29527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161925</xdr:rowOff>
    </xdr:from>
    <xdr:to>
      <xdr:col>7</xdr:col>
      <xdr:colOff>0</xdr:colOff>
      <xdr:row>19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31242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7</xdr:row>
      <xdr:rowOff>0</xdr:rowOff>
    </xdr:from>
    <xdr:to>
      <xdr:col>12</xdr:col>
      <xdr:colOff>0</xdr:colOff>
      <xdr:row>8</xdr:row>
      <xdr:rowOff>9525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0" y="12477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7</xdr:row>
      <xdr:rowOff>161925</xdr:rowOff>
    </xdr:from>
    <xdr:to>
      <xdr:col>12</xdr:col>
      <xdr:colOff>0</xdr:colOff>
      <xdr:row>9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72000" y="14097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8</xdr:row>
      <xdr:rowOff>161925</xdr:rowOff>
    </xdr:from>
    <xdr:to>
      <xdr:col>12</xdr:col>
      <xdr:colOff>0</xdr:colOff>
      <xdr:row>10</xdr:row>
      <xdr:rowOff>0</xdr:rowOff>
    </xdr:to>
    <xdr:pic>
      <xdr:nvPicPr>
        <xdr:cNvPr id="28" name="ComboBox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0" y="15811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9</xdr:row>
      <xdr:rowOff>161925</xdr:rowOff>
    </xdr:from>
    <xdr:to>
      <xdr:col>12</xdr:col>
      <xdr:colOff>0</xdr:colOff>
      <xdr:row>11</xdr:row>
      <xdr:rowOff>0</xdr:rowOff>
    </xdr:to>
    <xdr:pic>
      <xdr:nvPicPr>
        <xdr:cNvPr id="29" name="ComboBox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72000" y="17526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10</xdr:row>
      <xdr:rowOff>161925</xdr:rowOff>
    </xdr:from>
    <xdr:to>
      <xdr:col>12</xdr:col>
      <xdr:colOff>0</xdr:colOff>
      <xdr:row>12</xdr:row>
      <xdr:rowOff>0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0" y="19240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11</xdr:row>
      <xdr:rowOff>161925</xdr:rowOff>
    </xdr:from>
    <xdr:to>
      <xdr:col>12</xdr:col>
      <xdr:colOff>0</xdr:colOff>
      <xdr:row>13</xdr:row>
      <xdr:rowOff>0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0955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12</xdr:row>
      <xdr:rowOff>161925</xdr:rowOff>
    </xdr:from>
    <xdr:to>
      <xdr:col>12</xdr:col>
      <xdr:colOff>0</xdr:colOff>
      <xdr:row>14</xdr:row>
      <xdr:rowOff>0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2669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13</xdr:row>
      <xdr:rowOff>161925</xdr:rowOff>
    </xdr:from>
    <xdr:to>
      <xdr:col>12</xdr:col>
      <xdr:colOff>0</xdr:colOff>
      <xdr:row>15</xdr:row>
      <xdr:rowOff>0</xdr:rowOff>
    </xdr:to>
    <xdr:pic>
      <xdr:nvPicPr>
        <xdr:cNvPr id="33" name="ComboBox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4384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14</xdr:row>
      <xdr:rowOff>161925</xdr:rowOff>
    </xdr:from>
    <xdr:to>
      <xdr:col>12</xdr:col>
      <xdr:colOff>0</xdr:colOff>
      <xdr:row>16</xdr:row>
      <xdr:rowOff>0</xdr:rowOff>
    </xdr:to>
    <xdr:pic>
      <xdr:nvPicPr>
        <xdr:cNvPr id="34" name="ComboBox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6098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15</xdr:row>
      <xdr:rowOff>161925</xdr:rowOff>
    </xdr:from>
    <xdr:to>
      <xdr:col>12</xdr:col>
      <xdr:colOff>0</xdr:colOff>
      <xdr:row>17</xdr:row>
      <xdr:rowOff>0</xdr:rowOff>
    </xdr:to>
    <xdr:pic>
      <xdr:nvPicPr>
        <xdr:cNvPr id="35" name="ComboBox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7813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16</xdr:row>
      <xdr:rowOff>161925</xdr:rowOff>
    </xdr:from>
    <xdr:to>
      <xdr:col>12</xdr:col>
      <xdr:colOff>0</xdr:colOff>
      <xdr:row>18</xdr:row>
      <xdr:rowOff>0</xdr:rowOff>
    </xdr:to>
    <xdr:pic>
      <xdr:nvPicPr>
        <xdr:cNvPr id="36" name="ComboBox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29527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17</xdr:row>
      <xdr:rowOff>161925</xdr:rowOff>
    </xdr:from>
    <xdr:to>
      <xdr:col>12</xdr:col>
      <xdr:colOff>0</xdr:colOff>
      <xdr:row>19</xdr:row>
      <xdr:rowOff>0</xdr:rowOff>
    </xdr:to>
    <xdr:pic>
      <xdr:nvPicPr>
        <xdr:cNvPr id="37" name="Combo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31242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7</xdr:row>
      <xdr:rowOff>0</xdr:rowOff>
    </xdr:from>
    <xdr:to>
      <xdr:col>16</xdr:col>
      <xdr:colOff>447675</xdr:colOff>
      <xdr:row>8</xdr:row>
      <xdr:rowOff>9525</xdr:rowOff>
    </xdr:to>
    <xdr:pic>
      <xdr:nvPicPr>
        <xdr:cNvPr id="38" name="ComboBox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2477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7</xdr:row>
      <xdr:rowOff>161925</xdr:rowOff>
    </xdr:from>
    <xdr:to>
      <xdr:col>16</xdr:col>
      <xdr:colOff>447675</xdr:colOff>
      <xdr:row>9</xdr:row>
      <xdr:rowOff>0</xdr:rowOff>
    </xdr:to>
    <xdr:pic>
      <xdr:nvPicPr>
        <xdr:cNvPr id="39" name="ComboBox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4097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8</xdr:row>
      <xdr:rowOff>161925</xdr:rowOff>
    </xdr:from>
    <xdr:to>
      <xdr:col>16</xdr:col>
      <xdr:colOff>447675</xdr:colOff>
      <xdr:row>10</xdr:row>
      <xdr:rowOff>0</xdr:rowOff>
    </xdr:to>
    <xdr:pic>
      <xdr:nvPicPr>
        <xdr:cNvPr id="40" name="ComboBox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5811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9</xdr:row>
      <xdr:rowOff>161925</xdr:rowOff>
    </xdr:from>
    <xdr:to>
      <xdr:col>16</xdr:col>
      <xdr:colOff>447675</xdr:colOff>
      <xdr:row>11</xdr:row>
      <xdr:rowOff>0</xdr:rowOff>
    </xdr:to>
    <xdr:pic>
      <xdr:nvPicPr>
        <xdr:cNvPr id="41" name="ComboBox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7526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11</xdr:row>
      <xdr:rowOff>0</xdr:rowOff>
    </xdr:from>
    <xdr:to>
      <xdr:col>16</xdr:col>
      <xdr:colOff>447675</xdr:colOff>
      <xdr:row>12</xdr:row>
      <xdr:rowOff>9525</xdr:rowOff>
    </xdr:to>
    <xdr:pic>
      <xdr:nvPicPr>
        <xdr:cNvPr id="42" name="ComboBox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9335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11</xdr:row>
      <xdr:rowOff>161925</xdr:rowOff>
    </xdr:from>
    <xdr:to>
      <xdr:col>16</xdr:col>
      <xdr:colOff>447675</xdr:colOff>
      <xdr:row>13</xdr:row>
      <xdr:rowOff>0</xdr:rowOff>
    </xdr:to>
    <xdr:pic>
      <xdr:nvPicPr>
        <xdr:cNvPr id="43" name="ComboBox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0955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12</xdr:row>
      <xdr:rowOff>161925</xdr:rowOff>
    </xdr:from>
    <xdr:to>
      <xdr:col>16</xdr:col>
      <xdr:colOff>447675</xdr:colOff>
      <xdr:row>14</xdr:row>
      <xdr:rowOff>0</xdr:rowOff>
    </xdr:to>
    <xdr:pic>
      <xdr:nvPicPr>
        <xdr:cNvPr id="44" name="ComboBox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2669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13</xdr:row>
      <xdr:rowOff>161925</xdr:rowOff>
    </xdr:from>
    <xdr:to>
      <xdr:col>16</xdr:col>
      <xdr:colOff>447675</xdr:colOff>
      <xdr:row>15</xdr:row>
      <xdr:rowOff>0</xdr:rowOff>
    </xdr:to>
    <xdr:pic>
      <xdr:nvPicPr>
        <xdr:cNvPr id="45" name="ComboBox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4384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14</xdr:row>
      <xdr:rowOff>161925</xdr:rowOff>
    </xdr:from>
    <xdr:to>
      <xdr:col>16</xdr:col>
      <xdr:colOff>447675</xdr:colOff>
      <xdr:row>16</xdr:row>
      <xdr:rowOff>0</xdr:rowOff>
    </xdr:to>
    <xdr:pic>
      <xdr:nvPicPr>
        <xdr:cNvPr id="46" name="ComboBox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6098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15</xdr:row>
      <xdr:rowOff>161925</xdr:rowOff>
    </xdr:from>
    <xdr:to>
      <xdr:col>16</xdr:col>
      <xdr:colOff>447675</xdr:colOff>
      <xdr:row>17</xdr:row>
      <xdr:rowOff>0</xdr:rowOff>
    </xdr:to>
    <xdr:pic>
      <xdr:nvPicPr>
        <xdr:cNvPr id="47" name="ComboBox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7813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16</xdr:row>
      <xdr:rowOff>161925</xdr:rowOff>
    </xdr:from>
    <xdr:to>
      <xdr:col>16</xdr:col>
      <xdr:colOff>447675</xdr:colOff>
      <xdr:row>18</xdr:row>
      <xdr:rowOff>0</xdr:rowOff>
    </xdr:to>
    <xdr:pic>
      <xdr:nvPicPr>
        <xdr:cNvPr id="48" name="ComboBox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295275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0</xdr:colOff>
      <xdr:row>17</xdr:row>
      <xdr:rowOff>161925</xdr:rowOff>
    </xdr:from>
    <xdr:to>
      <xdr:col>16</xdr:col>
      <xdr:colOff>447675</xdr:colOff>
      <xdr:row>19</xdr:row>
      <xdr:rowOff>0</xdr:rowOff>
    </xdr:to>
    <xdr:pic>
      <xdr:nvPicPr>
        <xdr:cNvPr id="49" name="ComboBox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3124200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5</xdr:row>
      <xdr:rowOff>0</xdr:rowOff>
    </xdr:from>
    <xdr:to>
      <xdr:col>10</xdr:col>
      <xdr:colOff>9525</xdr:colOff>
      <xdr:row>6</xdr:row>
      <xdr:rowOff>19050</xdr:rowOff>
    </xdr:to>
    <xdr:pic>
      <xdr:nvPicPr>
        <xdr:cNvPr id="50" name="ComboBox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57600" y="90487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5</xdr:row>
      <xdr:rowOff>0</xdr:rowOff>
    </xdr:from>
    <xdr:to>
      <xdr:col>15</xdr:col>
      <xdr:colOff>9525</xdr:colOff>
      <xdr:row>6</xdr:row>
      <xdr:rowOff>19050</xdr:rowOff>
    </xdr:to>
    <xdr:pic>
      <xdr:nvPicPr>
        <xdr:cNvPr id="51" name="ComboBox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90487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0</xdr:colOff>
      <xdr:row>5</xdr:row>
      <xdr:rowOff>0</xdr:rowOff>
    </xdr:from>
    <xdr:to>
      <xdr:col>20</xdr:col>
      <xdr:colOff>9525</xdr:colOff>
      <xdr:row>6</xdr:row>
      <xdr:rowOff>19050</xdr:rowOff>
    </xdr:to>
    <xdr:pic>
      <xdr:nvPicPr>
        <xdr:cNvPr id="52" name="ComboBox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39125" y="904875"/>
          <a:ext cx="9239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5"/>
  <sheetViews>
    <sheetView view="pageBreakPreview" zoomScaleSheetLayoutView="100" workbookViewId="0" topLeftCell="A1">
      <selection activeCell="I8" sqref="I8"/>
    </sheetView>
  </sheetViews>
  <sheetFormatPr defaultColWidth="8.88671875" defaultRowHeight="13.5"/>
  <cols>
    <col min="1" max="11" width="6.99609375" style="0" customWidth="1"/>
  </cols>
  <sheetData>
    <row r="1" spans="1:11" ht="13.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3.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3.5">
      <c r="A3" s="5"/>
      <c r="B3" s="5"/>
      <c r="C3" s="5"/>
      <c r="D3" s="5"/>
      <c r="E3" s="5"/>
      <c r="F3" s="5"/>
      <c r="G3" s="5"/>
      <c r="H3" s="5" t="s">
        <v>24</v>
      </c>
      <c r="I3" s="223" t="s">
        <v>71</v>
      </c>
      <c r="J3" s="223"/>
      <c r="K3" s="223"/>
    </row>
    <row r="4" spans="1:11" ht="13.5">
      <c r="A4" s="3"/>
      <c r="B4" s="3"/>
      <c r="C4" s="3"/>
      <c r="D4" s="3"/>
      <c r="E4" s="3"/>
      <c r="F4" s="3"/>
      <c r="G4" s="3"/>
      <c r="H4" s="3" t="s">
        <v>69</v>
      </c>
      <c r="I4" s="211" t="s">
        <v>72</v>
      </c>
      <c r="J4" s="211"/>
      <c r="K4" s="211"/>
    </row>
    <row r="5" spans="1:11" ht="13.5">
      <c r="A5" s="3"/>
      <c r="B5" s="3"/>
      <c r="C5" s="3"/>
      <c r="D5" s="3"/>
      <c r="E5" s="3"/>
      <c r="F5" s="3"/>
      <c r="G5" s="3"/>
      <c r="H5" s="15" t="s">
        <v>70</v>
      </c>
      <c r="I5" s="211" t="s">
        <v>73</v>
      </c>
      <c r="J5" s="211"/>
      <c r="K5" s="211"/>
    </row>
    <row r="6" spans="1:11" ht="13.5">
      <c r="A6" s="7" t="s">
        <v>1</v>
      </c>
      <c r="B6" s="228" t="s">
        <v>2</v>
      </c>
      <c r="C6" s="228" t="s">
        <v>3</v>
      </c>
      <c r="D6" s="228"/>
      <c r="E6" s="222" t="s">
        <v>25</v>
      </c>
      <c r="F6" s="223"/>
      <c r="G6" s="3"/>
      <c r="H6" s="3" t="s">
        <v>16</v>
      </c>
      <c r="I6" s="1">
        <v>0</v>
      </c>
      <c r="J6" s="1"/>
      <c r="K6" s="1"/>
    </row>
    <row r="7" spans="1:11" ht="13.5">
      <c r="A7" s="8" t="s">
        <v>26</v>
      </c>
      <c r="B7" s="229"/>
      <c r="C7" s="229"/>
      <c r="D7" s="229"/>
      <c r="E7" s="213" t="s">
        <v>27</v>
      </c>
      <c r="F7" s="215"/>
      <c r="G7" s="3"/>
      <c r="H7" s="15"/>
      <c r="I7" s="3"/>
      <c r="J7" s="15"/>
      <c r="K7" s="3"/>
    </row>
    <row r="8" spans="1:11" ht="13.5">
      <c r="A8" s="4">
        <v>1</v>
      </c>
      <c r="B8" s="9" t="s">
        <v>28</v>
      </c>
      <c r="C8" s="222" t="s">
        <v>29</v>
      </c>
      <c r="D8" s="230"/>
      <c r="E8" s="224">
        <v>1.0079</v>
      </c>
      <c r="F8" s="225"/>
      <c r="G8" s="3"/>
      <c r="H8" s="3"/>
      <c r="I8" s="3"/>
      <c r="J8" s="3"/>
      <c r="K8" s="3"/>
    </row>
    <row r="9" spans="1:11" ht="13.5">
      <c r="A9" s="1">
        <v>2</v>
      </c>
      <c r="B9" s="10" t="s">
        <v>30</v>
      </c>
      <c r="C9" s="210" t="s">
        <v>31</v>
      </c>
      <c r="D9" s="212"/>
      <c r="E9" s="216">
        <v>4.0026</v>
      </c>
      <c r="F9" s="217"/>
      <c r="G9" s="3"/>
      <c r="H9" s="3"/>
      <c r="I9" s="3"/>
      <c r="J9" s="3"/>
      <c r="K9" s="3"/>
    </row>
    <row r="10" spans="1:11" ht="13.5">
      <c r="A10" s="1">
        <v>3</v>
      </c>
      <c r="B10" s="10" t="s">
        <v>32</v>
      </c>
      <c r="C10" s="210" t="s">
        <v>33</v>
      </c>
      <c r="D10" s="212"/>
      <c r="E10" s="216">
        <v>6.941</v>
      </c>
      <c r="F10" s="217"/>
      <c r="G10" s="3"/>
      <c r="H10" s="3"/>
      <c r="I10" s="3"/>
      <c r="J10" s="3"/>
      <c r="K10" s="3"/>
    </row>
    <row r="11" spans="1:11" ht="13.5">
      <c r="A11" s="1">
        <v>4</v>
      </c>
      <c r="B11" s="10" t="s">
        <v>34</v>
      </c>
      <c r="C11" s="210" t="s">
        <v>35</v>
      </c>
      <c r="D11" s="212"/>
      <c r="E11" s="216">
        <v>9.01218</v>
      </c>
      <c r="F11" s="217"/>
      <c r="G11" s="3"/>
      <c r="H11" s="3"/>
      <c r="I11" s="3"/>
      <c r="J11" s="3"/>
      <c r="K11" s="3"/>
    </row>
    <row r="12" spans="1:11" ht="13.5">
      <c r="A12" s="1">
        <v>5</v>
      </c>
      <c r="B12" s="10" t="s">
        <v>173</v>
      </c>
      <c r="C12" s="210" t="s">
        <v>36</v>
      </c>
      <c r="D12" s="212"/>
      <c r="E12" s="216">
        <v>10.81</v>
      </c>
      <c r="F12" s="217"/>
      <c r="G12" s="3"/>
      <c r="H12" s="3"/>
      <c r="I12" s="3"/>
      <c r="J12" s="3"/>
      <c r="K12" s="3"/>
    </row>
    <row r="13" spans="1:11" ht="13.5">
      <c r="A13" s="1">
        <v>6</v>
      </c>
      <c r="B13" s="10" t="s">
        <v>37</v>
      </c>
      <c r="C13" s="210" t="s">
        <v>38</v>
      </c>
      <c r="D13" s="212"/>
      <c r="E13" s="216">
        <v>12.011</v>
      </c>
      <c r="F13" s="217"/>
      <c r="G13" s="3"/>
      <c r="H13" s="3"/>
      <c r="I13" s="3"/>
      <c r="J13" s="3"/>
      <c r="K13" s="3"/>
    </row>
    <row r="14" spans="1:11" ht="13.5">
      <c r="A14" s="1">
        <v>7</v>
      </c>
      <c r="B14" s="11" t="s">
        <v>39</v>
      </c>
      <c r="C14" s="220" t="s">
        <v>40</v>
      </c>
      <c r="D14" s="221"/>
      <c r="E14" s="216">
        <v>14.0067</v>
      </c>
      <c r="F14" s="217"/>
      <c r="G14" s="3"/>
      <c r="H14" s="3"/>
      <c r="I14" s="3"/>
      <c r="J14" s="3"/>
      <c r="K14" s="3"/>
    </row>
    <row r="15" spans="1:11" ht="13.5">
      <c r="A15" s="1">
        <v>8</v>
      </c>
      <c r="B15" s="11" t="s">
        <v>4</v>
      </c>
      <c r="C15" s="220" t="s">
        <v>10</v>
      </c>
      <c r="D15" s="221"/>
      <c r="E15" s="216">
        <v>15.9994</v>
      </c>
      <c r="F15" s="217"/>
      <c r="G15" s="3"/>
      <c r="H15" s="3"/>
      <c r="I15" s="3"/>
      <c r="J15" s="3"/>
      <c r="K15" s="3"/>
    </row>
    <row r="16" spans="1:11" ht="13.5">
      <c r="A16" s="1">
        <v>9</v>
      </c>
      <c r="B16" s="11" t="s">
        <v>5</v>
      </c>
      <c r="C16" s="220" t="s">
        <v>11</v>
      </c>
      <c r="D16" s="221"/>
      <c r="E16" s="216">
        <v>18.9984</v>
      </c>
      <c r="F16" s="217"/>
      <c r="G16" s="3"/>
      <c r="H16" s="3"/>
      <c r="I16" s="3"/>
      <c r="J16" s="3"/>
      <c r="K16" s="3"/>
    </row>
    <row r="17" spans="1:11" ht="13.5">
      <c r="A17" s="1">
        <v>10</v>
      </c>
      <c r="B17" s="11" t="s">
        <v>41</v>
      </c>
      <c r="C17" s="220" t="s">
        <v>12</v>
      </c>
      <c r="D17" s="221"/>
      <c r="E17" s="216">
        <v>20.179</v>
      </c>
      <c r="F17" s="217"/>
      <c r="G17" s="3"/>
      <c r="H17" s="3"/>
      <c r="I17" s="3"/>
      <c r="J17" s="3"/>
      <c r="K17" s="3"/>
    </row>
    <row r="18" spans="1:11" ht="13.5">
      <c r="A18" s="1">
        <v>11</v>
      </c>
      <c r="B18" s="11" t="s">
        <v>42</v>
      </c>
      <c r="C18" s="220" t="s">
        <v>13</v>
      </c>
      <c r="D18" s="221"/>
      <c r="E18" s="216">
        <v>22.98977</v>
      </c>
      <c r="F18" s="217"/>
      <c r="G18" s="3"/>
      <c r="H18" s="3"/>
      <c r="I18" s="3"/>
      <c r="J18" s="3"/>
      <c r="K18" s="3"/>
    </row>
    <row r="19" spans="1:11" ht="13.5">
      <c r="A19" s="1">
        <v>12</v>
      </c>
      <c r="B19" s="11" t="s">
        <v>43</v>
      </c>
      <c r="C19" s="220" t="s">
        <v>14</v>
      </c>
      <c r="D19" s="221"/>
      <c r="E19" s="216">
        <v>24.305</v>
      </c>
      <c r="F19" s="217"/>
      <c r="G19" s="3"/>
      <c r="H19" s="3"/>
      <c r="I19" s="3"/>
      <c r="J19" s="3"/>
      <c r="K19" s="3"/>
    </row>
    <row r="20" spans="1:11" ht="13.5">
      <c r="A20" s="1">
        <v>13</v>
      </c>
      <c r="B20" s="11" t="s">
        <v>44</v>
      </c>
      <c r="C20" s="220" t="s">
        <v>174</v>
      </c>
      <c r="D20" s="221"/>
      <c r="E20" s="216">
        <v>26.98154</v>
      </c>
      <c r="F20" s="217"/>
      <c r="G20" s="3"/>
      <c r="H20" s="3"/>
      <c r="I20" s="3"/>
      <c r="J20" s="3"/>
      <c r="K20" s="3"/>
    </row>
    <row r="21" spans="1:11" ht="13.5">
      <c r="A21" s="1">
        <v>14</v>
      </c>
      <c r="B21" s="11" t="s">
        <v>45</v>
      </c>
      <c r="C21" s="220" t="s">
        <v>15</v>
      </c>
      <c r="D21" s="221"/>
      <c r="E21" s="216">
        <v>28.086</v>
      </c>
      <c r="F21" s="217"/>
      <c r="G21" s="3"/>
      <c r="H21" s="3"/>
      <c r="I21" s="3"/>
      <c r="J21" s="3"/>
      <c r="K21" s="3"/>
    </row>
    <row r="22" spans="1:11" ht="13.5">
      <c r="A22" s="1">
        <v>15</v>
      </c>
      <c r="B22" s="11" t="s">
        <v>6</v>
      </c>
      <c r="C22" s="220" t="s">
        <v>46</v>
      </c>
      <c r="D22" s="221"/>
      <c r="E22" s="216">
        <v>30.97376</v>
      </c>
      <c r="F22" s="217"/>
      <c r="G22" s="3"/>
      <c r="H22" s="3"/>
      <c r="I22" s="3"/>
      <c r="J22" s="3"/>
      <c r="K22" s="3"/>
    </row>
    <row r="23" spans="1:11" ht="13.5">
      <c r="A23" s="1">
        <v>16</v>
      </c>
      <c r="B23" s="11" t="s">
        <v>7</v>
      </c>
      <c r="C23" s="220" t="s">
        <v>47</v>
      </c>
      <c r="D23" s="221"/>
      <c r="E23" s="216">
        <v>32.06</v>
      </c>
      <c r="F23" s="217"/>
      <c r="G23" s="3"/>
      <c r="H23" s="3"/>
      <c r="I23" s="3"/>
      <c r="J23" s="3"/>
      <c r="K23" s="3"/>
    </row>
    <row r="24" spans="1:11" ht="13.5">
      <c r="A24" s="1">
        <v>17</v>
      </c>
      <c r="B24" s="11" t="s">
        <v>48</v>
      </c>
      <c r="C24" s="220" t="s">
        <v>49</v>
      </c>
      <c r="D24" s="221"/>
      <c r="E24" s="216">
        <v>35.453</v>
      </c>
      <c r="F24" s="217"/>
      <c r="G24" s="3"/>
      <c r="H24" s="3"/>
      <c r="I24" s="3"/>
      <c r="J24" s="3"/>
      <c r="K24" s="3"/>
    </row>
    <row r="25" spans="1:11" ht="13.5">
      <c r="A25" s="1">
        <v>18</v>
      </c>
      <c r="B25" s="12" t="s">
        <v>50</v>
      </c>
      <c r="C25" s="218" t="s">
        <v>51</v>
      </c>
      <c r="D25" s="219"/>
      <c r="E25" s="216">
        <v>39.948</v>
      </c>
      <c r="F25" s="217"/>
      <c r="G25" s="3"/>
      <c r="H25" s="3"/>
      <c r="I25" s="3"/>
      <c r="J25" s="3"/>
      <c r="K25" s="3"/>
    </row>
    <row r="26" spans="1:11" ht="13.5">
      <c r="A26" s="1">
        <v>19</v>
      </c>
      <c r="B26" s="12" t="s">
        <v>8</v>
      </c>
      <c r="C26" s="218" t="s">
        <v>52</v>
      </c>
      <c r="D26" s="219"/>
      <c r="E26" s="216">
        <v>39.098</v>
      </c>
      <c r="F26" s="217"/>
      <c r="G26" s="3"/>
      <c r="H26" s="3"/>
      <c r="I26" s="3"/>
      <c r="J26" s="3"/>
      <c r="K26" s="3"/>
    </row>
    <row r="27" spans="1:11" ht="13.5">
      <c r="A27" s="1">
        <v>20</v>
      </c>
      <c r="B27" s="12" t="s">
        <v>53</v>
      </c>
      <c r="C27" s="218" t="s">
        <v>54</v>
      </c>
      <c r="D27" s="219"/>
      <c r="E27" s="216">
        <v>40.08</v>
      </c>
      <c r="F27" s="217"/>
      <c r="G27" s="3"/>
      <c r="H27" s="3"/>
      <c r="I27" s="3"/>
      <c r="J27" s="3"/>
      <c r="K27" s="3"/>
    </row>
    <row r="28" spans="1:11" ht="13.5">
      <c r="A28" s="1">
        <v>21</v>
      </c>
      <c r="B28" s="12" t="s">
        <v>55</v>
      </c>
      <c r="C28" s="218" t="s">
        <v>56</v>
      </c>
      <c r="D28" s="219"/>
      <c r="E28" s="216">
        <v>44.9559</v>
      </c>
      <c r="F28" s="217"/>
      <c r="G28" s="3"/>
      <c r="H28" s="3"/>
      <c r="I28" s="3"/>
      <c r="J28" s="3"/>
      <c r="K28" s="3"/>
    </row>
    <row r="29" spans="1:11" ht="13.5">
      <c r="A29" s="1">
        <v>22</v>
      </c>
      <c r="B29" s="12" t="s">
        <v>57</v>
      </c>
      <c r="C29" s="218" t="s">
        <v>58</v>
      </c>
      <c r="D29" s="219"/>
      <c r="E29" s="216">
        <v>47.9</v>
      </c>
      <c r="F29" s="217"/>
      <c r="G29" s="3"/>
      <c r="H29" s="3"/>
      <c r="I29" s="3"/>
      <c r="J29" s="3"/>
      <c r="K29" s="3"/>
    </row>
    <row r="30" spans="1:11" ht="13.5">
      <c r="A30" s="1">
        <v>23</v>
      </c>
      <c r="B30" s="12" t="s">
        <v>9</v>
      </c>
      <c r="C30" s="218" t="s">
        <v>59</v>
      </c>
      <c r="D30" s="219"/>
      <c r="E30" s="216">
        <v>50.9414</v>
      </c>
      <c r="F30" s="217"/>
      <c r="G30" s="3"/>
      <c r="H30" s="3"/>
      <c r="I30" s="3"/>
      <c r="J30" s="3"/>
      <c r="K30" s="3"/>
    </row>
    <row r="31" spans="1:11" ht="13.5">
      <c r="A31" s="1">
        <v>24</v>
      </c>
      <c r="B31" s="12" t="s">
        <v>60</v>
      </c>
      <c r="C31" s="218" t="s">
        <v>61</v>
      </c>
      <c r="D31" s="219"/>
      <c r="E31" s="216">
        <v>51.996</v>
      </c>
      <c r="F31" s="217"/>
      <c r="G31" s="3"/>
      <c r="H31" s="3"/>
      <c r="I31" s="3"/>
      <c r="J31" s="3"/>
      <c r="K31" s="3"/>
    </row>
    <row r="32" spans="1:11" ht="13.5">
      <c r="A32" s="1">
        <v>25</v>
      </c>
      <c r="B32" s="12" t="s">
        <v>62</v>
      </c>
      <c r="C32" s="218" t="s">
        <v>63</v>
      </c>
      <c r="D32" s="219"/>
      <c r="E32" s="216">
        <v>54.938</v>
      </c>
      <c r="F32" s="217"/>
      <c r="G32" s="3"/>
      <c r="H32" s="3"/>
      <c r="I32" s="3"/>
      <c r="J32" s="3"/>
      <c r="K32" s="3"/>
    </row>
    <row r="33" spans="1:11" ht="13.5">
      <c r="A33" s="1">
        <v>26</v>
      </c>
      <c r="B33" s="12" t="s">
        <v>17</v>
      </c>
      <c r="C33" s="218" t="s">
        <v>64</v>
      </c>
      <c r="D33" s="219"/>
      <c r="E33" s="216">
        <v>55.847</v>
      </c>
      <c r="F33" s="217"/>
      <c r="G33" s="3"/>
      <c r="H33" s="3"/>
      <c r="I33" s="3"/>
      <c r="J33" s="3"/>
      <c r="K33" s="3"/>
    </row>
    <row r="34" spans="1:11" ht="13.5">
      <c r="A34" s="1">
        <v>27</v>
      </c>
      <c r="B34" s="12" t="s">
        <v>18</v>
      </c>
      <c r="C34" s="218" t="s">
        <v>65</v>
      </c>
      <c r="D34" s="219"/>
      <c r="E34" s="216">
        <v>58.9332</v>
      </c>
      <c r="F34" s="217"/>
      <c r="G34" s="3"/>
      <c r="H34" s="3"/>
      <c r="I34" s="3"/>
      <c r="J34" s="3"/>
      <c r="K34" s="3"/>
    </row>
    <row r="35" spans="1:11" ht="13.5">
      <c r="A35" s="1">
        <v>28</v>
      </c>
      <c r="B35" s="12" t="s">
        <v>19</v>
      </c>
      <c r="C35" s="218" t="s">
        <v>66</v>
      </c>
      <c r="D35" s="219"/>
      <c r="E35" s="216">
        <v>58.7</v>
      </c>
      <c r="F35" s="217"/>
      <c r="G35" s="3"/>
      <c r="H35" s="3"/>
      <c r="I35" s="3"/>
      <c r="J35" s="3"/>
      <c r="K35" s="3"/>
    </row>
    <row r="36" spans="1:11" ht="13.5">
      <c r="A36" s="1">
        <v>29</v>
      </c>
      <c r="B36" s="10" t="s">
        <v>20</v>
      </c>
      <c r="C36" s="210" t="s">
        <v>67</v>
      </c>
      <c r="D36" s="212"/>
      <c r="E36" s="216">
        <v>63.546</v>
      </c>
      <c r="F36" s="217"/>
      <c r="G36" s="3"/>
      <c r="H36" s="3"/>
      <c r="I36" s="3"/>
      <c r="J36" s="3"/>
      <c r="K36" s="3"/>
    </row>
    <row r="37" spans="1:11" ht="13.5">
      <c r="A37" s="1">
        <v>30</v>
      </c>
      <c r="B37" s="10" t="s">
        <v>21</v>
      </c>
      <c r="C37" s="210" t="s">
        <v>68</v>
      </c>
      <c r="D37" s="212"/>
      <c r="E37" s="216">
        <v>65.38</v>
      </c>
      <c r="F37" s="217"/>
      <c r="G37" s="3"/>
      <c r="H37" s="3"/>
      <c r="I37" s="3"/>
      <c r="J37" s="3"/>
      <c r="K37" s="3"/>
    </row>
    <row r="38" spans="1:11" ht="13.5">
      <c r="A38" s="1"/>
      <c r="B38" s="10"/>
      <c r="C38" s="210"/>
      <c r="D38" s="212"/>
      <c r="E38" s="210"/>
      <c r="F38" s="211"/>
      <c r="G38" s="3"/>
      <c r="H38" s="3"/>
      <c r="I38" s="3"/>
      <c r="J38" s="3"/>
      <c r="K38" s="3"/>
    </row>
    <row r="39" spans="1:11" ht="13.5">
      <c r="A39" s="1"/>
      <c r="B39" s="10"/>
      <c r="C39" s="210"/>
      <c r="D39" s="212"/>
      <c r="E39" s="210"/>
      <c r="F39" s="211"/>
      <c r="G39" s="3"/>
      <c r="H39" s="3"/>
      <c r="I39" s="3"/>
      <c r="J39" s="3"/>
      <c r="K39" s="3"/>
    </row>
    <row r="40" spans="1:11" ht="13.5">
      <c r="A40" s="1"/>
      <c r="B40" s="10"/>
      <c r="C40" s="210"/>
      <c r="D40" s="212"/>
      <c r="E40" s="210"/>
      <c r="F40" s="211"/>
      <c r="G40" s="3"/>
      <c r="H40" s="3"/>
      <c r="I40" s="3"/>
      <c r="J40" s="3"/>
      <c r="K40" s="3"/>
    </row>
    <row r="41" spans="1:11" ht="13.5">
      <c r="A41" s="1"/>
      <c r="B41" s="10"/>
      <c r="C41" s="210"/>
      <c r="D41" s="212"/>
      <c r="E41" s="210"/>
      <c r="F41" s="211"/>
      <c r="G41" s="3"/>
      <c r="H41" s="3"/>
      <c r="I41" s="3"/>
      <c r="J41" s="3"/>
      <c r="K41" s="3"/>
    </row>
    <row r="42" spans="1:11" ht="13.5">
      <c r="A42" s="1"/>
      <c r="B42" s="10"/>
      <c r="C42" s="210"/>
      <c r="D42" s="212"/>
      <c r="E42" s="210"/>
      <c r="F42" s="211"/>
      <c r="G42" s="3"/>
      <c r="H42" s="3"/>
      <c r="I42" s="3"/>
      <c r="J42" s="3"/>
      <c r="K42" s="3"/>
    </row>
    <row r="43" spans="1:11" ht="13.5">
      <c r="A43" s="1"/>
      <c r="B43" s="10"/>
      <c r="C43" s="210"/>
      <c r="D43" s="212"/>
      <c r="E43" s="210"/>
      <c r="F43" s="211"/>
      <c r="G43" s="3"/>
      <c r="H43" s="3"/>
      <c r="I43" s="3"/>
      <c r="J43" s="3"/>
      <c r="K43" s="3"/>
    </row>
    <row r="44" spans="1:11" ht="13.5">
      <c r="A44" s="1"/>
      <c r="B44" s="10"/>
      <c r="C44" s="210"/>
      <c r="D44" s="212"/>
      <c r="E44" s="210"/>
      <c r="F44" s="211"/>
      <c r="G44" s="3"/>
      <c r="H44" s="3"/>
      <c r="I44" s="3"/>
      <c r="J44" s="3"/>
      <c r="K44" s="3"/>
    </row>
    <row r="45" spans="1:11" ht="13.5">
      <c r="A45" s="1"/>
      <c r="B45" s="10"/>
      <c r="C45" s="210"/>
      <c r="D45" s="212"/>
      <c r="E45" s="210"/>
      <c r="F45" s="211"/>
      <c r="G45" s="3"/>
      <c r="H45" s="3"/>
      <c r="I45" s="3"/>
      <c r="J45" s="3"/>
      <c r="K45" s="3"/>
    </row>
    <row r="46" spans="1:11" ht="13.5">
      <c r="A46" s="1"/>
      <c r="B46" s="10"/>
      <c r="C46" s="210"/>
      <c r="D46" s="212"/>
      <c r="E46" s="210"/>
      <c r="F46" s="211"/>
      <c r="G46" s="3"/>
      <c r="H46" s="3"/>
      <c r="I46" s="3"/>
      <c r="J46" s="3"/>
      <c r="K46" s="3"/>
    </row>
    <row r="47" spans="1:11" ht="13.5">
      <c r="A47" s="1"/>
      <c r="B47" s="10"/>
      <c r="C47" s="210"/>
      <c r="D47" s="212"/>
      <c r="E47" s="210"/>
      <c r="F47" s="211"/>
      <c r="G47" s="3"/>
      <c r="H47" s="3"/>
      <c r="I47" s="3"/>
      <c r="J47" s="3"/>
      <c r="K47" s="3"/>
    </row>
    <row r="48" spans="1:11" ht="13.5">
      <c r="A48" s="1"/>
      <c r="B48" s="10"/>
      <c r="C48" s="210"/>
      <c r="D48" s="212"/>
      <c r="E48" s="210"/>
      <c r="F48" s="211"/>
      <c r="G48" s="3"/>
      <c r="H48" s="3"/>
      <c r="I48" s="3"/>
      <c r="J48" s="3"/>
      <c r="K48" s="3"/>
    </row>
    <row r="49" spans="1:11" ht="13.5">
      <c r="A49" s="1"/>
      <c r="B49" s="10"/>
      <c r="C49" s="210"/>
      <c r="D49" s="212"/>
      <c r="E49" s="210"/>
      <c r="F49" s="211"/>
      <c r="G49" s="3"/>
      <c r="H49" s="3"/>
      <c r="I49" s="3"/>
      <c r="J49" s="3"/>
      <c r="K49" s="3"/>
    </row>
    <row r="50" spans="1:11" ht="13.5">
      <c r="A50" s="13"/>
      <c r="B50" s="14"/>
      <c r="C50" s="213"/>
      <c r="D50" s="214"/>
      <c r="E50" s="213"/>
      <c r="F50" s="215"/>
      <c r="G50" s="3"/>
      <c r="H50" s="3"/>
      <c r="I50" s="3"/>
      <c r="J50" s="3"/>
      <c r="K50" s="3"/>
    </row>
    <row r="51" spans="1:1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3.5">
      <c r="A55" s="2" t="s">
        <v>22</v>
      </c>
      <c r="B55" s="2"/>
      <c r="C55" s="2"/>
      <c r="D55" s="2"/>
      <c r="E55" s="2"/>
      <c r="F55" s="2"/>
      <c r="G55" s="2"/>
      <c r="H55" s="2"/>
      <c r="I55" s="2"/>
      <c r="J55" s="2"/>
      <c r="K55" s="16" t="s">
        <v>23</v>
      </c>
    </row>
  </sheetData>
  <mergeCells count="94">
    <mergeCell ref="A1:K2"/>
    <mergeCell ref="B6:B7"/>
    <mergeCell ref="C6:D7"/>
    <mergeCell ref="E10:F10"/>
    <mergeCell ref="C8:D8"/>
    <mergeCell ref="C9:D9"/>
    <mergeCell ref="C10:D10"/>
    <mergeCell ref="I3:K3"/>
    <mergeCell ref="I4:K4"/>
    <mergeCell ref="I5:K5"/>
    <mergeCell ref="E6:F6"/>
    <mergeCell ref="E7:F7"/>
    <mergeCell ref="E8:F8"/>
    <mergeCell ref="E9:F9"/>
    <mergeCell ref="E11:F11"/>
    <mergeCell ref="E12:F12"/>
    <mergeCell ref="E13:F13"/>
    <mergeCell ref="E14:F14"/>
    <mergeCell ref="C11:D11"/>
    <mergeCell ref="C12:D12"/>
    <mergeCell ref="C13:D13"/>
    <mergeCell ref="C14:D14"/>
    <mergeCell ref="C15:D15"/>
    <mergeCell ref="C16:D16"/>
    <mergeCell ref="E15:F15"/>
    <mergeCell ref="E16:F16"/>
    <mergeCell ref="E17:F17"/>
    <mergeCell ref="E18:F18"/>
    <mergeCell ref="C24:D24"/>
    <mergeCell ref="C17:D17"/>
    <mergeCell ref="C18:D18"/>
    <mergeCell ref="C21:D21"/>
    <mergeCell ref="C19:D19"/>
    <mergeCell ref="C20:D20"/>
    <mergeCell ref="C22:D22"/>
    <mergeCell ref="C23:D23"/>
    <mergeCell ref="C25:D25"/>
    <mergeCell ref="E19:F19"/>
    <mergeCell ref="E20:F20"/>
    <mergeCell ref="E21:F21"/>
    <mergeCell ref="E22:F22"/>
    <mergeCell ref="E23:F23"/>
    <mergeCell ref="E25:F25"/>
    <mergeCell ref="E24:F24"/>
    <mergeCell ref="C26:D26"/>
    <mergeCell ref="C27:D27"/>
    <mergeCell ref="C28:D28"/>
    <mergeCell ref="C29:D29"/>
    <mergeCell ref="E33:F33"/>
    <mergeCell ref="E32:F32"/>
    <mergeCell ref="C31:D31"/>
    <mergeCell ref="C30:D30"/>
    <mergeCell ref="C32:D32"/>
    <mergeCell ref="C33:D33"/>
    <mergeCell ref="E27:F27"/>
    <mergeCell ref="E26:F26"/>
    <mergeCell ref="C35:D35"/>
    <mergeCell ref="C36:D36"/>
    <mergeCell ref="E31:F31"/>
    <mergeCell ref="E30:F30"/>
    <mergeCell ref="E29:F29"/>
    <mergeCell ref="E28:F28"/>
    <mergeCell ref="C34:D34"/>
    <mergeCell ref="E34:F34"/>
    <mergeCell ref="C37:D37"/>
    <mergeCell ref="E37:F37"/>
    <mergeCell ref="E36:F36"/>
    <mergeCell ref="E35:F35"/>
    <mergeCell ref="C45:D45"/>
    <mergeCell ref="C38:D38"/>
    <mergeCell ref="C39:D39"/>
    <mergeCell ref="C40:D40"/>
    <mergeCell ref="C41:D41"/>
    <mergeCell ref="E42:F42"/>
    <mergeCell ref="E43:F43"/>
    <mergeCell ref="E44:F44"/>
    <mergeCell ref="C42:D42"/>
    <mergeCell ref="C44:D44"/>
    <mergeCell ref="C43:D43"/>
    <mergeCell ref="E38:F38"/>
    <mergeCell ref="E39:F39"/>
    <mergeCell ref="E40:F40"/>
    <mergeCell ref="E41:F41"/>
    <mergeCell ref="E45:F45"/>
    <mergeCell ref="E46:F46"/>
    <mergeCell ref="E47:F47"/>
    <mergeCell ref="E48:F48"/>
    <mergeCell ref="E49:F49"/>
    <mergeCell ref="C46:D46"/>
    <mergeCell ref="C50:D50"/>
    <mergeCell ref="E50:F50"/>
    <mergeCell ref="C47:D47"/>
    <mergeCell ref="C48:D48"/>
    <mergeCell ref="C49:D49"/>
  </mergeCells>
  <printOptions/>
  <pageMargins left="0.7480314960629921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110"/>
  <sheetViews>
    <sheetView tabSelected="1" zoomScaleSheetLayoutView="100" workbookViewId="0" topLeftCell="A1">
      <selection activeCell="S17" sqref="S17"/>
    </sheetView>
  </sheetViews>
  <sheetFormatPr defaultColWidth="8.88671875" defaultRowHeight="13.5"/>
  <cols>
    <col min="1" max="11" width="5.3359375" style="114" customWidth="1"/>
    <col min="12" max="12" width="5.88671875" style="114" customWidth="1"/>
    <col min="13" max="15" width="5.3359375" style="114" customWidth="1"/>
    <col min="16" max="16" width="5.4453125" style="114" customWidth="1"/>
    <col min="17" max="20" width="5.3359375" style="114" customWidth="1"/>
    <col min="21" max="21" width="8.88671875" style="114" customWidth="1"/>
    <col min="22" max="22" width="7.77734375" style="114" customWidth="1"/>
    <col min="23" max="23" width="10.88671875" style="114" customWidth="1"/>
    <col min="24" max="33" width="3.77734375" style="114" customWidth="1"/>
    <col min="34" max="40" width="4.77734375" style="113" customWidth="1"/>
    <col min="41" max="41" width="4.77734375" style="114" customWidth="1"/>
    <col min="42" max="16384" width="8.88671875" style="114" customWidth="1"/>
  </cols>
  <sheetData>
    <row r="1" spans="1:29" ht="17.25" customHeight="1">
      <c r="A1" s="272" t="s">
        <v>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112" t="s">
        <v>166</v>
      </c>
      <c r="V1" s="113" t="s">
        <v>168</v>
      </c>
      <c r="W1" s="113" t="s">
        <v>169</v>
      </c>
      <c r="X1" s="114" t="s">
        <v>170</v>
      </c>
      <c r="AB1" s="246">
        <v>22.41383</v>
      </c>
      <c r="AC1" s="246"/>
    </row>
    <row r="2" spans="11:29" ht="11.25">
      <c r="K2" s="183" t="s">
        <v>121</v>
      </c>
      <c r="L2" s="183"/>
      <c r="M2" s="246" t="s">
        <v>75</v>
      </c>
      <c r="N2" s="246"/>
      <c r="O2" s="246"/>
      <c r="P2" s="183" t="s">
        <v>122</v>
      </c>
      <c r="Q2" s="183"/>
      <c r="R2" s="246" t="s">
        <v>108</v>
      </c>
      <c r="S2" s="246"/>
      <c r="T2" s="246"/>
      <c r="U2" s="113" t="s">
        <v>211</v>
      </c>
      <c r="V2" s="113">
        <v>20.95</v>
      </c>
      <c r="W2" s="113">
        <v>23.14</v>
      </c>
      <c r="X2" s="114" t="s">
        <v>171</v>
      </c>
      <c r="AB2" s="246">
        <v>28.9645</v>
      </c>
      <c r="AC2" s="246"/>
    </row>
    <row r="3" spans="11:29" ht="11.25">
      <c r="K3" s="188" t="s">
        <v>123</v>
      </c>
      <c r="L3" s="188"/>
      <c r="M3" s="251" t="s">
        <v>209</v>
      </c>
      <c r="N3" s="251"/>
      <c r="O3" s="251"/>
      <c r="P3" s="188" t="s">
        <v>16</v>
      </c>
      <c r="Q3" s="188"/>
      <c r="R3" s="113">
        <v>0</v>
      </c>
      <c r="S3" s="115">
        <v>1</v>
      </c>
      <c r="T3" s="115"/>
      <c r="U3" s="113" t="s">
        <v>167</v>
      </c>
      <c r="V3" s="113">
        <v>79.05</v>
      </c>
      <c r="W3" s="113">
        <v>76.86</v>
      </c>
      <c r="X3" s="114" t="s">
        <v>172</v>
      </c>
      <c r="AB3" s="246">
        <v>28.161</v>
      </c>
      <c r="AC3" s="246"/>
    </row>
    <row r="4" spans="1:41" ht="11.25">
      <c r="A4" s="185" t="s">
        <v>76</v>
      </c>
      <c r="B4" s="185"/>
      <c r="C4" s="178"/>
      <c r="D4" s="241" t="s">
        <v>79</v>
      </c>
      <c r="E4" s="185"/>
      <c r="F4" s="116" t="s">
        <v>90</v>
      </c>
      <c r="G4" s="244" t="s">
        <v>80</v>
      </c>
      <c r="H4" s="241" t="s">
        <v>113</v>
      </c>
      <c r="I4" s="178"/>
      <c r="J4" s="117"/>
      <c r="K4" s="185" t="s">
        <v>125</v>
      </c>
      <c r="L4" s="185"/>
      <c r="M4" s="185"/>
      <c r="N4" s="184" t="s">
        <v>116</v>
      </c>
      <c r="O4" s="185"/>
      <c r="P4" s="185"/>
      <c r="Q4" s="185"/>
      <c r="R4" s="185"/>
      <c r="S4" s="117"/>
      <c r="T4" s="118"/>
      <c r="V4" s="113">
        <f>pvo2+V3</f>
        <v>100</v>
      </c>
      <c r="W4" s="113">
        <f>W2+W3</f>
        <v>100</v>
      </c>
      <c r="AN4" s="231" t="s">
        <v>222</v>
      </c>
      <c r="AO4" s="231"/>
    </row>
    <row r="5" spans="1:41" ht="11.25">
      <c r="A5" s="237"/>
      <c r="B5" s="237"/>
      <c r="C5" s="238"/>
      <c r="D5" s="242"/>
      <c r="E5" s="237"/>
      <c r="F5" s="121" t="s">
        <v>91</v>
      </c>
      <c r="G5" s="245"/>
      <c r="H5" s="120" t="s">
        <v>114</v>
      </c>
      <c r="I5" s="122" t="s">
        <v>115</v>
      </c>
      <c r="J5" s="123"/>
      <c r="K5" s="119" t="s">
        <v>126</v>
      </c>
      <c r="L5" s="122" t="s">
        <v>119</v>
      </c>
      <c r="M5" s="120" t="s">
        <v>127</v>
      </c>
      <c r="N5" s="121" t="s">
        <v>117</v>
      </c>
      <c r="O5" s="122" t="s">
        <v>118</v>
      </c>
      <c r="P5" s="122" t="s">
        <v>119</v>
      </c>
      <c r="Q5" s="122" t="s">
        <v>120</v>
      </c>
      <c r="R5" s="196" t="str">
        <f>AN6</f>
        <v>S2</v>
      </c>
      <c r="S5" s="197" t="str">
        <f>AO6</f>
        <v>H2S</v>
      </c>
      <c r="T5" s="125"/>
      <c r="U5" s="271" t="s">
        <v>82</v>
      </c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126"/>
      <c r="AG5" s="126"/>
      <c r="AH5" s="187" t="s">
        <v>131</v>
      </c>
      <c r="AI5" s="179"/>
      <c r="AJ5" s="179"/>
      <c r="AK5" s="179"/>
      <c r="AL5" s="179"/>
      <c r="AM5" s="179"/>
      <c r="AN5" s="179"/>
      <c r="AO5" s="194"/>
    </row>
    <row r="6" spans="1:41" ht="11.25">
      <c r="A6" s="239"/>
      <c r="B6" s="239"/>
      <c r="C6" s="240"/>
      <c r="D6" s="243"/>
      <c r="E6" s="239"/>
      <c r="F6" s="127"/>
      <c r="G6" s="128" t="s">
        <v>128</v>
      </c>
      <c r="H6" s="247" t="s">
        <v>129</v>
      </c>
      <c r="I6" s="248"/>
      <c r="J6" s="129"/>
      <c r="K6" s="188" t="s">
        <v>130</v>
      </c>
      <c r="L6" s="188"/>
      <c r="M6" s="188"/>
      <c r="N6" s="189" t="s">
        <v>130</v>
      </c>
      <c r="O6" s="188"/>
      <c r="P6" s="188"/>
      <c r="Q6" s="188"/>
      <c r="R6" s="188"/>
      <c r="S6" s="198"/>
      <c r="T6" s="130"/>
      <c r="U6" s="179" t="s">
        <v>76</v>
      </c>
      <c r="V6" s="180"/>
      <c r="W6" s="131" t="s">
        <v>79</v>
      </c>
      <c r="X6" s="184" t="s">
        <v>86</v>
      </c>
      <c r="Y6" s="185"/>
      <c r="Z6" s="185"/>
      <c r="AA6" s="185"/>
      <c r="AB6" s="185"/>
      <c r="AC6" s="185"/>
      <c r="AD6" s="185"/>
      <c r="AE6" s="185"/>
      <c r="AF6" s="185"/>
      <c r="AG6" s="186"/>
      <c r="AH6" s="132" t="s">
        <v>126</v>
      </c>
      <c r="AI6" s="133" t="s">
        <v>165</v>
      </c>
      <c r="AJ6" s="134" t="s">
        <v>117</v>
      </c>
      <c r="AK6" s="134" t="s">
        <v>118</v>
      </c>
      <c r="AL6" s="134" t="s">
        <v>119</v>
      </c>
      <c r="AM6" s="134" t="s">
        <v>120</v>
      </c>
      <c r="AN6" s="195" t="s">
        <v>225</v>
      </c>
      <c r="AO6" s="195" t="s">
        <v>224</v>
      </c>
    </row>
    <row r="7" spans="1:41" ht="11.25">
      <c r="A7" s="267" t="str">
        <f aca="true" t="shared" si="0" ref="A7:A13">U7</f>
        <v>Carbon</v>
      </c>
      <c r="B7" s="267"/>
      <c r="C7" s="268"/>
      <c r="D7" s="266" t="str">
        <f aca="true" t="shared" si="1" ref="D7:D13">W7</f>
        <v>C</v>
      </c>
      <c r="E7" s="267"/>
      <c r="F7" s="64">
        <f>moleprop(X7,Y7,Z7,AA7,AB7,AC7,AD7,AE7,AF7,AG7,1)</f>
        <v>12.011</v>
      </c>
      <c r="G7" s="94">
        <v>0</v>
      </c>
      <c r="H7" s="103">
        <v>7829</v>
      </c>
      <c r="I7" s="104">
        <v>7829</v>
      </c>
      <c r="J7" s="95"/>
      <c r="K7" s="69">
        <f>AH7</f>
        <v>1</v>
      </c>
      <c r="L7" s="72">
        <f aca="true" t="shared" si="2" ref="L7:L13">K7/pvo2*pvn2</f>
        <v>3.77326968973747</v>
      </c>
      <c r="M7" s="66">
        <f>K7+L7</f>
        <v>4.77326968973747</v>
      </c>
      <c r="N7" s="69">
        <f>AJ7</f>
        <v>1</v>
      </c>
      <c r="O7" s="65">
        <f>AK7</f>
        <v>0</v>
      </c>
      <c r="P7" s="65">
        <f>L7</f>
        <v>3.77326968973747</v>
      </c>
      <c r="Q7" s="65">
        <f>AM7</f>
        <v>0</v>
      </c>
      <c r="R7" s="136"/>
      <c r="S7" s="199"/>
      <c r="T7" s="70"/>
      <c r="U7" s="269" t="s">
        <v>77</v>
      </c>
      <c r="V7" s="270"/>
      <c r="W7" s="137" t="str">
        <f aca="true" t="shared" si="3" ref="W7:W13">moleprop(X7,Y7,Z7,AA7,AB7,AC7,AD7,AE7,AF7,AG7,0)</f>
        <v>C</v>
      </c>
      <c r="X7" s="138" t="s">
        <v>83</v>
      </c>
      <c r="Y7" s="139"/>
      <c r="Z7" s="140"/>
      <c r="AA7" s="139"/>
      <c r="AB7" s="140"/>
      <c r="AC7" s="139"/>
      <c r="AD7" s="140"/>
      <c r="AE7" s="139"/>
      <c r="AF7" s="141"/>
      <c r="AG7" s="142"/>
      <c r="AH7" s="143">
        <v>1</v>
      </c>
      <c r="AI7" s="94" t="s">
        <v>165</v>
      </c>
      <c r="AJ7" s="94">
        <v>1</v>
      </c>
      <c r="AK7" s="94"/>
      <c r="AL7" s="94"/>
      <c r="AM7" s="94"/>
      <c r="AN7" s="136"/>
      <c r="AO7" s="136"/>
    </row>
    <row r="8" spans="1:41" ht="11.25">
      <c r="A8" s="235" t="str">
        <f t="shared" si="0"/>
        <v>Hydrogen</v>
      </c>
      <c r="B8" s="235"/>
      <c r="C8" s="252"/>
      <c r="D8" s="234" t="str">
        <f t="shared" si="1"/>
        <v>H2</v>
      </c>
      <c r="E8" s="235"/>
      <c r="F8" s="71">
        <f aca="true" t="shared" si="4" ref="F8:F13">moleprop(X8,Y8,Z8,AA8,AB8,AC8,AD8,AE8,AF8,AG8,1)</f>
        <v>2.0158</v>
      </c>
      <c r="G8" s="72">
        <f>moleprop(X8,Y8,Z8,AA8,AB8,AC8,AD8,AE8,AF8,AG8,2)</f>
        <v>0.08993554425995022</v>
      </c>
      <c r="H8" s="105">
        <v>33944</v>
      </c>
      <c r="I8" s="106">
        <v>28679</v>
      </c>
      <c r="J8" s="96"/>
      <c r="K8" s="74">
        <f aca="true" t="shared" si="5" ref="K8:K32">AH8</f>
        <v>0.5</v>
      </c>
      <c r="L8" s="72">
        <f t="shared" si="2"/>
        <v>1.886634844868735</v>
      </c>
      <c r="M8" s="73">
        <f aca="true" t="shared" si="6" ref="M8:M32">K8+L8</f>
        <v>2.386634844868735</v>
      </c>
      <c r="N8" s="74">
        <f aca="true" t="shared" si="7" ref="N8:N32">AJ8</f>
        <v>0</v>
      </c>
      <c r="O8" s="72">
        <f aca="true" t="shared" si="8" ref="O8:O32">AK8</f>
        <v>1</v>
      </c>
      <c r="P8" s="72">
        <f>L8</f>
        <v>1.886634844868735</v>
      </c>
      <c r="Q8" s="72">
        <f aca="true" t="shared" si="9" ref="Q8:Q32">AM8</f>
        <v>0</v>
      </c>
      <c r="R8" s="144"/>
      <c r="S8" s="200"/>
      <c r="T8" s="75"/>
      <c r="U8" s="249" t="s">
        <v>78</v>
      </c>
      <c r="V8" s="263"/>
      <c r="W8" s="137" t="str">
        <f t="shared" si="3"/>
        <v>H2</v>
      </c>
      <c r="X8" s="145" t="s">
        <v>84</v>
      </c>
      <c r="Y8" s="146">
        <v>2</v>
      </c>
      <c r="Z8" s="147"/>
      <c r="AA8" s="146"/>
      <c r="AB8" s="147"/>
      <c r="AC8" s="146"/>
      <c r="AD8" s="147"/>
      <c r="AE8" s="146"/>
      <c r="AF8" s="148"/>
      <c r="AG8" s="149"/>
      <c r="AH8" s="150">
        <v>0.5</v>
      </c>
      <c r="AI8" s="97" t="s">
        <v>165</v>
      </c>
      <c r="AJ8" s="97"/>
      <c r="AK8" s="97">
        <v>1</v>
      </c>
      <c r="AL8" s="97"/>
      <c r="AM8" s="97"/>
      <c r="AN8" s="144"/>
      <c r="AO8" s="144"/>
    </row>
    <row r="9" spans="1:41" ht="11.25">
      <c r="A9" s="235" t="str">
        <f t="shared" si="0"/>
        <v>Oxygen</v>
      </c>
      <c r="B9" s="235"/>
      <c r="C9" s="252"/>
      <c r="D9" s="234" t="str">
        <f t="shared" si="1"/>
        <v>O2</v>
      </c>
      <c r="E9" s="235"/>
      <c r="F9" s="71">
        <f t="shared" si="4"/>
        <v>31.9988</v>
      </c>
      <c r="G9" s="72">
        <f>moleprop(X9,Y9,Z9,AA9,AB9,AC9,AD9,AE9,AF9,AG9,2)</f>
        <v>1.427636419121587</v>
      </c>
      <c r="H9" s="105">
        <v>0</v>
      </c>
      <c r="I9" s="106">
        <v>0</v>
      </c>
      <c r="J9" s="96"/>
      <c r="K9" s="74">
        <f t="shared" si="5"/>
        <v>-1</v>
      </c>
      <c r="L9" s="72">
        <f t="shared" si="2"/>
        <v>-3.77326968973747</v>
      </c>
      <c r="M9" s="73">
        <f t="shared" si="6"/>
        <v>-4.77326968973747</v>
      </c>
      <c r="N9" s="74">
        <f t="shared" si="7"/>
        <v>0</v>
      </c>
      <c r="O9" s="72">
        <f t="shared" si="8"/>
        <v>0</v>
      </c>
      <c r="P9" s="72">
        <f>L9</f>
        <v>-3.77326968973747</v>
      </c>
      <c r="Q9" s="72">
        <f t="shared" si="9"/>
        <v>0</v>
      </c>
      <c r="R9" s="144"/>
      <c r="S9" s="200"/>
      <c r="T9" s="75"/>
      <c r="U9" s="249" t="s">
        <v>10</v>
      </c>
      <c r="V9" s="263"/>
      <c r="W9" s="137" t="str">
        <f t="shared" si="3"/>
        <v>O2</v>
      </c>
      <c r="X9" s="145" t="s">
        <v>4</v>
      </c>
      <c r="Y9" s="146">
        <v>2</v>
      </c>
      <c r="Z9" s="147"/>
      <c r="AA9" s="146"/>
      <c r="AB9" s="147"/>
      <c r="AC9" s="146"/>
      <c r="AD9" s="147"/>
      <c r="AE9" s="146"/>
      <c r="AF9" s="148"/>
      <c r="AG9" s="149"/>
      <c r="AH9" s="150">
        <v>-1</v>
      </c>
      <c r="AI9" s="97" t="s">
        <v>165</v>
      </c>
      <c r="AJ9" s="97"/>
      <c r="AK9" s="97"/>
      <c r="AL9" s="97"/>
      <c r="AM9" s="97"/>
      <c r="AN9" s="144"/>
      <c r="AO9" s="144"/>
    </row>
    <row r="10" spans="1:41" ht="11.25">
      <c r="A10" s="235" t="str">
        <f t="shared" si="0"/>
        <v>Nitrogen</v>
      </c>
      <c r="B10" s="235"/>
      <c r="C10" s="252"/>
      <c r="D10" s="234" t="str">
        <f>W10</f>
        <v>N2</v>
      </c>
      <c r="E10" s="235"/>
      <c r="F10" s="71">
        <f>moleprop(X10,Y10,Z10,AA10,AB10,AC10,AD10,AE10,AF10,AG10,1)</f>
        <v>28.0134</v>
      </c>
      <c r="G10" s="72">
        <f>moleprop(X10,Y10,Z10,AA10,AB10,AC10,AD10,AE10,AF10,AG10,2)</f>
        <v>1.2498265579778198</v>
      </c>
      <c r="H10" s="105">
        <v>0</v>
      </c>
      <c r="I10" s="106">
        <v>0</v>
      </c>
      <c r="J10" s="96"/>
      <c r="K10" s="74">
        <f t="shared" si="5"/>
        <v>0</v>
      </c>
      <c r="L10" s="72">
        <f t="shared" si="2"/>
        <v>0</v>
      </c>
      <c r="M10" s="73">
        <f t="shared" si="6"/>
        <v>0</v>
      </c>
      <c r="N10" s="74">
        <f t="shared" si="7"/>
        <v>0</v>
      </c>
      <c r="O10" s="72">
        <f t="shared" si="8"/>
        <v>0</v>
      </c>
      <c r="P10" s="72">
        <f>AL10</f>
        <v>1</v>
      </c>
      <c r="Q10" s="72">
        <f t="shared" si="9"/>
        <v>0</v>
      </c>
      <c r="R10" s="144"/>
      <c r="S10" s="200"/>
      <c r="T10" s="75"/>
      <c r="U10" s="249" t="s">
        <v>81</v>
      </c>
      <c r="V10" s="263"/>
      <c r="W10" s="137" t="str">
        <f>moleprop(X10,Y10,Z10,AA10,AB10,AC10,AD10,AE10,AF10,AG10,0)</f>
        <v>N2</v>
      </c>
      <c r="X10" s="145" t="s">
        <v>85</v>
      </c>
      <c r="Y10" s="146">
        <v>2</v>
      </c>
      <c r="Z10" s="147"/>
      <c r="AA10" s="146"/>
      <c r="AB10" s="147"/>
      <c r="AC10" s="146"/>
      <c r="AD10" s="147"/>
      <c r="AE10" s="146"/>
      <c r="AF10" s="148"/>
      <c r="AG10" s="149"/>
      <c r="AH10" s="150"/>
      <c r="AI10" s="97" t="s">
        <v>165</v>
      </c>
      <c r="AJ10" s="97"/>
      <c r="AK10" s="97"/>
      <c r="AL10" s="97">
        <v>1</v>
      </c>
      <c r="AM10" s="97"/>
      <c r="AN10" s="144"/>
      <c r="AO10" s="144"/>
    </row>
    <row r="11" spans="1:41" ht="11.25">
      <c r="A11" s="202" t="str">
        <f>U11</f>
        <v>Nitrogen, Eq.</v>
      </c>
      <c r="B11" s="202"/>
      <c r="C11" s="203"/>
      <c r="D11" s="204" t="str">
        <f>W11</f>
        <v>N2a</v>
      </c>
      <c r="E11" s="202"/>
      <c r="F11" s="101">
        <v>28.161</v>
      </c>
      <c r="G11" s="102">
        <f>F11/22.41383</f>
        <v>1.2564117779067656</v>
      </c>
      <c r="H11" s="105">
        <v>0</v>
      </c>
      <c r="I11" s="106">
        <v>0</v>
      </c>
      <c r="J11" s="96"/>
      <c r="K11" s="74">
        <f>AH11</f>
        <v>0</v>
      </c>
      <c r="L11" s="72">
        <f t="shared" si="2"/>
        <v>0</v>
      </c>
      <c r="M11" s="73">
        <f>K11+L11</f>
        <v>0</v>
      </c>
      <c r="N11" s="74">
        <f>AJ11</f>
        <v>0</v>
      </c>
      <c r="O11" s="72">
        <f>AK11</f>
        <v>0</v>
      </c>
      <c r="P11" s="72">
        <f>AL11</f>
        <v>1</v>
      </c>
      <c r="Q11" s="72">
        <f>AM11</f>
        <v>0</v>
      </c>
      <c r="R11" s="144"/>
      <c r="S11" s="200"/>
      <c r="T11" s="75"/>
      <c r="U11" s="202" t="s">
        <v>207</v>
      </c>
      <c r="V11" s="203"/>
      <c r="W11" s="151" t="s">
        <v>208</v>
      </c>
      <c r="X11" s="145" t="s">
        <v>85</v>
      </c>
      <c r="Y11" s="146">
        <v>2</v>
      </c>
      <c r="Z11" s="147"/>
      <c r="AA11" s="146"/>
      <c r="AB11" s="147"/>
      <c r="AC11" s="146"/>
      <c r="AD11" s="147"/>
      <c r="AE11" s="146"/>
      <c r="AF11" s="148"/>
      <c r="AG11" s="149"/>
      <c r="AH11" s="150"/>
      <c r="AI11" s="97" t="s">
        <v>165</v>
      </c>
      <c r="AJ11" s="97"/>
      <c r="AK11" s="97"/>
      <c r="AL11" s="97">
        <v>1</v>
      </c>
      <c r="AM11" s="97"/>
      <c r="AN11" s="144"/>
      <c r="AO11" s="144"/>
    </row>
    <row r="12" spans="1:41" ht="11.25">
      <c r="A12" s="235" t="str">
        <f t="shared" si="0"/>
        <v>Carbon monoxide</v>
      </c>
      <c r="B12" s="235"/>
      <c r="C12" s="252"/>
      <c r="D12" s="234" t="str">
        <f>W12</f>
        <v>CO</v>
      </c>
      <c r="E12" s="235"/>
      <c r="F12" s="71">
        <f t="shared" si="4"/>
        <v>28.010399999999997</v>
      </c>
      <c r="G12" s="72">
        <f>moleprop(X12,Y12,Z12,AA12,AB12,AC12,AD12,AE12,AF12,AG12,2)</f>
        <v>1.2496927120443047</v>
      </c>
      <c r="H12" s="105">
        <v>2415</v>
      </c>
      <c r="I12" s="106">
        <v>2415</v>
      </c>
      <c r="J12" s="96"/>
      <c r="K12" s="74">
        <f t="shared" si="5"/>
        <v>0.5</v>
      </c>
      <c r="L12" s="72">
        <f t="shared" si="2"/>
        <v>1.886634844868735</v>
      </c>
      <c r="M12" s="73">
        <f t="shared" si="6"/>
        <v>2.386634844868735</v>
      </c>
      <c r="N12" s="74">
        <f t="shared" si="7"/>
        <v>1</v>
      </c>
      <c r="O12" s="72">
        <f t="shared" si="8"/>
        <v>0</v>
      </c>
      <c r="P12" s="72">
        <f>L12</f>
        <v>1.886634844868735</v>
      </c>
      <c r="Q12" s="72">
        <f t="shared" si="9"/>
        <v>0</v>
      </c>
      <c r="R12" s="144"/>
      <c r="S12" s="200"/>
      <c r="T12" s="75"/>
      <c r="U12" s="249" t="s">
        <v>87</v>
      </c>
      <c r="V12" s="263"/>
      <c r="W12" s="137" t="str">
        <f t="shared" si="3"/>
        <v>CO</v>
      </c>
      <c r="X12" s="145" t="s">
        <v>83</v>
      </c>
      <c r="Y12" s="146"/>
      <c r="Z12" s="147" t="s">
        <v>4</v>
      </c>
      <c r="AA12" s="146"/>
      <c r="AB12" s="147"/>
      <c r="AC12" s="146"/>
      <c r="AD12" s="147"/>
      <c r="AE12" s="146"/>
      <c r="AF12" s="148"/>
      <c r="AG12" s="149"/>
      <c r="AH12" s="150">
        <v>0.5</v>
      </c>
      <c r="AI12" s="97" t="s">
        <v>165</v>
      </c>
      <c r="AJ12" s="97">
        <v>1</v>
      </c>
      <c r="AK12" s="97"/>
      <c r="AL12" s="97"/>
      <c r="AM12" s="97"/>
      <c r="AN12" s="144"/>
      <c r="AO12" s="144"/>
    </row>
    <row r="13" spans="1:41" ht="11.25">
      <c r="A13" s="235" t="str">
        <f t="shared" si="0"/>
        <v>Carbon dioxide</v>
      </c>
      <c r="B13" s="235"/>
      <c r="C13" s="252"/>
      <c r="D13" s="234" t="str">
        <f t="shared" si="1"/>
        <v>CO2</v>
      </c>
      <c r="E13" s="235"/>
      <c r="F13" s="71">
        <f t="shared" si="4"/>
        <v>44.0098</v>
      </c>
      <c r="G13" s="72">
        <f>moleprop(X13,Y13,Z13,AA13,AB13,AC13,AD13,AE13,AF13,AG13,2)</f>
        <v>1.963510921605098</v>
      </c>
      <c r="H13" s="105">
        <v>0</v>
      </c>
      <c r="I13" s="106">
        <v>0</v>
      </c>
      <c r="J13" s="96"/>
      <c r="K13" s="74">
        <f t="shared" si="5"/>
        <v>0</v>
      </c>
      <c r="L13" s="72">
        <f t="shared" si="2"/>
        <v>0</v>
      </c>
      <c r="M13" s="73">
        <f t="shared" si="6"/>
        <v>0</v>
      </c>
      <c r="N13" s="74">
        <f t="shared" si="7"/>
        <v>1</v>
      </c>
      <c r="O13" s="72">
        <f t="shared" si="8"/>
        <v>0</v>
      </c>
      <c r="P13" s="72">
        <f>L13</f>
        <v>0</v>
      </c>
      <c r="Q13" s="72">
        <f t="shared" si="9"/>
        <v>0</v>
      </c>
      <c r="R13" s="144"/>
      <c r="S13" s="200"/>
      <c r="T13" s="75"/>
      <c r="U13" s="249" t="s">
        <v>88</v>
      </c>
      <c r="V13" s="263"/>
      <c r="W13" s="137" t="str">
        <f t="shared" si="3"/>
        <v>CO2</v>
      </c>
      <c r="X13" s="145" t="s">
        <v>83</v>
      </c>
      <c r="Y13" s="146"/>
      <c r="Z13" s="147" t="s">
        <v>4</v>
      </c>
      <c r="AA13" s="146">
        <v>2</v>
      </c>
      <c r="AB13" s="147"/>
      <c r="AC13" s="146"/>
      <c r="AD13" s="147"/>
      <c r="AE13" s="146"/>
      <c r="AF13" s="148"/>
      <c r="AG13" s="149"/>
      <c r="AH13" s="150"/>
      <c r="AI13" s="97" t="s">
        <v>165</v>
      </c>
      <c r="AJ13" s="97">
        <v>1</v>
      </c>
      <c r="AK13" s="97"/>
      <c r="AL13" s="97"/>
      <c r="AM13" s="97"/>
      <c r="AN13" s="144"/>
      <c r="AO13" s="144"/>
    </row>
    <row r="14" spans="1:41" ht="11.25">
      <c r="A14" s="235"/>
      <c r="B14" s="235"/>
      <c r="C14" s="252"/>
      <c r="D14" s="234"/>
      <c r="E14" s="235"/>
      <c r="F14" s="71"/>
      <c r="G14" s="72"/>
      <c r="H14" s="105"/>
      <c r="I14" s="106"/>
      <c r="J14" s="96"/>
      <c r="K14" s="74"/>
      <c r="L14" s="72"/>
      <c r="M14" s="73"/>
      <c r="N14" s="74"/>
      <c r="O14" s="72"/>
      <c r="P14" s="72"/>
      <c r="Q14" s="72"/>
      <c r="R14" s="144"/>
      <c r="S14" s="200"/>
      <c r="T14" s="75"/>
      <c r="U14" s="249"/>
      <c r="V14" s="249"/>
      <c r="W14" s="144"/>
      <c r="X14" s="145"/>
      <c r="Y14" s="146"/>
      <c r="Z14" s="147"/>
      <c r="AA14" s="146"/>
      <c r="AB14" s="147"/>
      <c r="AC14" s="146"/>
      <c r="AD14" s="147"/>
      <c r="AE14" s="146"/>
      <c r="AF14" s="148"/>
      <c r="AG14" s="149"/>
      <c r="AH14" s="150"/>
      <c r="AI14" s="97"/>
      <c r="AJ14" s="97"/>
      <c r="AK14" s="97"/>
      <c r="AL14" s="97"/>
      <c r="AM14" s="97"/>
      <c r="AN14" s="144"/>
      <c r="AO14" s="144"/>
    </row>
    <row r="15" spans="1:41" ht="11.25">
      <c r="A15" s="235" t="str">
        <f aca="true" t="shared" si="10" ref="A15:A24">U15</f>
        <v>Ammonia</v>
      </c>
      <c r="B15" s="235"/>
      <c r="C15" s="252"/>
      <c r="D15" s="234" t="str">
        <f aca="true" t="shared" si="11" ref="D15:D24">W15</f>
        <v>NH3</v>
      </c>
      <c r="E15" s="235"/>
      <c r="F15" s="71">
        <f aca="true" t="shared" si="12" ref="F15:F21">moleprop(X15,Y15,Z15,AA15,AB15,AC15,AD15,AE15,AF15,AG15,1)</f>
        <v>17.0304</v>
      </c>
      <c r="G15" s="72">
        <f>moleprop(X15,Y15,Z15,AA15,AB15,AC15,AD15,AE15,AF15,AG15,2)</f>
        <v>0.7598165953788353</v>
      </c>
      <c r="H15" s="105">
        <v>5371</v>
      </c>
      <c r="I15" s="106">
        <v>4445</v>
      </c>
      <c r="J15" s="96"/>
      <c r="K15" s="74">
        <f t="shared" si="5"/>
        <v>0.75</v>
      </c>
      <c r="L15" s="72">
        <f aca="true" t="shared" si="13" ref="L15:L24">K15/pvo2*pvn2</f>
        <v>2.829952267303103</v>
      </c>
      <c r="M15" s="73">
        <f t="shared" si="6"/>
        <v>3.579952267303103</v>
      </c>
      <c r="N15" s="74">
        <f t="shared" si="7"/>
        <v>0</v>
      </c>
      <c r="O15" s="72">
        <f t="shared" si="8"/>
        <v>1.5</v>
      </c>
      <c r="P15" s="72">
        <f>L15+AL15</f>
        <v>3.329952267303103</v>
      </c>
      <c r="Q15" s="72">
        <f t="shared" si="9"/>
        <v>0</v>
      </c>
      <c r="R15" s="144"/>
      <c r="S15" s="200"/>
      <c r="T15" s="75"/>
      <c r="U15" s="249" t="s">
        <v>132</v>
      </c>
      <c r="V15" s="249"/>
      <c r="W15" s="144" t="str">
        <f aca="true" t="shared" si="14" ref="W15:W21">moleprop(X15,Y15,Z15,AA15,AB15,AC15,AD15,AE15,AF15,AG15,0)</f>
        <v>NH3</v>
      </c>
      <c r="X15" s="145" t="s">
        <v>85</v>
      </c>
      <c r="Y15" s="146"/>
      <c r="Z15" s="147" t="s">
        <v>84</v>
      </c>
      <c r="AA15" s="146">
        <v>3</v>
      </c>
      <c r="AB15" s="147"/>
      <c r="AC15" s="146"/>
      <c r="AD15" s="147"/>
      <c r="AE15" s="146"/>
      <c r="AF15" s="148"/>
      <c r="AG15" s="149"/>
      <c r="AH15" s="150">
        <v>0.75</v>
      </c>
      <c r="AI15" s="97" t="s">
        <v>165</v>
      </c>
      <c r="AJ15" s="97"/>
      <c r="AK15" s="97">
        <v>1.5</v>
      </c>
      <c r="AL15" s="97">
        <v>0.5</v>
      </c>
      <c r="AM15" s="97"/>
      <c r="AN15" s="144"/>
      <c r="AO15" s="144"/>
    </row>
    <row r="16" spans="1:41" ht="11.25">
      <c r="A16" s="235" t="str">
        <f t="shared" si="10"/>
        <v>Sulfur</v>
      </c>
      <c r="B16" s="235"/>
      <c r="C16" s="252"/>
      <c r="D16" s="234" t="str">
        <f t="shared" si="11"/>
        <v>S</v>
      </c>
      <c r="E16" s="235"/>
      <c r="F16" s="71">
        <f t="shared" si="12"/>
        <v>32.06</v>
      </c>
      <c r="G16" s="97" t="s">
        <v>89</v>
      </c>
      <c r="H16" s="105">
        <v>2213</v>
      </c>
      <c r="I16" s="106">
        <v>2213</v>
      </c>
      <c r="J16" s="96"/>
      <c r="K16" s="74">
        <f t="shared" si="5"/>
        <v>1</v>
      </c>
      <c r="L16" s="72">
        <f t="shared" si="13"/>
        <v>3.77326968973747</v>
      </c>
      <c r="M16" s="73">
        <f t="shared" si="6"/>
        <v>4.77326968973747</v>
      </c>
      <c r="N16" s="74">
        <f t="shared" si="7"/>
        <v>0</v>
      </c>
      <c r="O16" s="72">
        <f t="shared" si="8"/>
        <v>0</v>
      </c>
      <c r="P16" s="72">
        <f aca="true" t="shared" si="15" ref="P16:P22">L16</f>
        <v>3.77326968973747</v>
      </c>
      <c r="Q16" s="72">
        <f t="shared" si="9"/>
        <v>1</v>
      </c>
      <c r="R16" s="144"/>
      <c r="S16" s="200"/>
      <c r="T16" s="75"/>
      <c r="U16" s="249" t="s">
        <v>133</v>
      </c>
      <c r="V16" s="249"/>
      <c r="W16" s="144" t="str">
        <f t="shared" si="14"/>
        <v>S</v>
      </c>
      <c r="X16" s="145" t="s">
        <v>7</v>
      </c>
      <c r="Y16" s="146"/>
      <c r="Z16" s="147"/>
      <c r="AA16" s="146"/>
      <c r="AB16" s="147"/>
      <c r="AC16" s="146"/>
      <c r="AD16" s="147"/>
      <c r="AE16" s="146"/>
      <c r="AF16" s="148"/>
      <c r="AG16" s="149"/>
      <c r="AH16" s="150">
        <v>1</v>
      </c>
      <c r="AI16" s="97" t="s">
        <v>165</v>
      </c>
      <c r="AJ16" s="97"/>
      <c r="AK16" s="97"/>
      <c r="AL16" s="97"/>
      <c r="AM16" s="97">
        <v>1</v>
      </c>
      <c r="AN16" s="144"/>
      <c r="AO16" s="144"/>
    </row>
    <row r="17" spans="1:41" ht="11.25">
      <c r="A17" s="235" t="str">
        <f t="shared" si="10"/>
        <v>Hydrogen sulfide</v>
      </c>
      <c r="B17" s="235"/>
      <c r="C17" s="252"/>
      <c r="D17" s="234" t="str">
        <f t="shared" si="11"/>
        <v>H2S</v>
      </c>
      <c r="E17" s="235"/>
      <c r="F17" s="71">
        <f t="shared" si="12"/>
        <v>34.0758</v>
      </c>
      <c r="G17" s="72">
        <f>moleprop(X17,Y17,Z17,AA17,AB17,AC17,AD17,AE17,AF17,AG17,2)</f>
        <v>1.5203024204252464</v>
      </c>
      <c r="H17" s="105">
        <v>3944</v>
      </c>
      <c r="I17" s="106">
        <v>3636</v>
      </c>
      <c r="J17" s="96"/>
      <c r="K17" s="74">
        <f t="shared" si="5"/>
        <v>1.5</v>
      </c>
      <c r="L17" s="72">
        <f t="shared" si="13"/>
        <v>5.659904534606206</v>
      </c>
      <c r="M17" s="73">
        <f t="shared" si="6"/>
        <v>7.159904534606206</v>
      </c>
      <c r="N17" s="74">
        <f t="shared" si="7"/>
        <v>0</v>
      </c>
      <c r="O17" s="72">
        <f t="shared" si="8"/>
        <v>1</v>
      </c>
      <c r="P17" s="72">
        <f t="shared" si="15"/>
        <v>5.659904534606206</v>
      </c>
      <c r="Q17" s="72">
        <f t="shared" si="9"/>
        <v>1</v>
      </c>
      <c r="R17" s="144"/>
      <c r="S17" s="200"/>
      <c r="T17" s="192" t="s">
        <v>221</v>
      </c>
      <c r="U17" s="249" t="s">
        <v>134</v>
      </c>
      <c r="V17" s="249"/>
      <c r="W17" s="144" t="str">
        <f t="shared" si="14"/>
        <v>H2S</v>
      </c>
      <c r="X17" s="145" t="s">
        <v>84</v>
      </c>
      <c r="Y17" s="146">
        <v>2</v>
      </c>
      <c r="Z17" s="147" t="s">
        <v>7</v>
      </c>
      <c r="AA17" s="146"/>
      <c r="AB17" s="147"/>
      <c r="AC17" s="146"/>
      <c r="AD17" s="147"/>
      <c r="AE17" s="146"/>
      <c r="AF17" s="148"/>
      <c r="AG17" s="149"/>
      <c r="AH17" s="150">
        <v>1.5</v>
      </c>
      <c r="AI17" s="97" t="s">
        <v>165</v>
      </c>
      <c r="AJ17" s="97"/>
      <c r="AK17" s="97">
        <v>1</v>
      </c>
      <c r="AL17" s="97"/>
      <c r="AM17" s="97">
        <v>1</v>
      </c>
      <c r="AN17" s="144"/>
      <c r="AO17" s="144"/>
    </row>
    <row r="18" spans="1:41" ht="11.25">
      <c r="A18" s="232" t="str">
        <f>U18</f>
        <v>Hydrogen sulfide 2</v>
      </c>
      <c r="B18" s="232"/>
      <c r="C18" s="233"/>
      <c r="D18" s="234" t="str">
        <f>W18</f>
        <v>H2S</v>
      </c>
      <c r="E18" s="235"/>
      <c r="F18" s="71">
        <f t="shared" si="12"/>
        <v>34.0758</v>
      </c>
      <c r="G18" s="72">
        <f>moleprop(X18,Y18,Z18,AA18,AB18,AC18,AD18,AE18,AF18,AG18,2)</f>
        <v>1.5203024204252464</v>
      </c>
      <c r="H18" s="105">
        <f>I18-I21*F21/F18</f>
        <v>1409.3172579954103</v>
      </c>
      <c r="I18" s="106">
        <f>1674*22.41383/F18</f>
        <v>1101.096714383815</v>
      </c>
      <c r="J18" s="96"/>
      <c r="K18" s="74">
        <f>AH18</f>
        <v>0.5</v>
      </c>
      <c r="L18" s="72">
        <f t="shared" si="13"/>
        <v>1.886634844868735</v>
      </c>
      <c r="M18" s="73">
        <f>K18+L18</f>
        <v>2.386634844868735</v>
      </c>
      <c r="N18" s="74">
        <f>AJ18</f>
        <v>0</v>
      </c>
      <c r="O18" s="72">
        <f>AK18</f>
        <v>1</v>
      </c>
      <c r="P18" s="72">
        <f t="shared" si="15"/>
        <v>1.886634844868735</v>
      </c>
      <c r="Q18" s="72">
        <f>AM18</f>
        <v>0</v>
      </c>
      <c r="R18" s="206">
        <f>AN18</f>
        <v>0.5</v>
      </c>
      <c r="S18" s="200"/>
      <c r="T18" s="191" t="s">
        <v>219</v>
      </c>
      <c r="U18" s="236" t="s">
        <v>218</v>
      </c>
      <c r="V18" s="236"/>
      <c r="W18" s="144" t="str">
        <f t="shared" si="14"/>
        <v>H2S</v>
      </c>
      <c r="X18" s="145" t="s">
        <v>84</v>
      </c>
      <c r="Y18" s="146">
        <v>2</v>
      </c>
      <c r="Z18" s="147" t="s">
        <v>7</v>
      </c>
      <c r="AA18" s="146"/>
      <c r="AB18" s="147"/>
      <c r="AC18" s="146"/>
      <c r="AD18" s="147"/>
      <c r="AE18" s="146"/>
      <c r="AF18" s="148"/>
      <c r="AG18" s="149"/>
      <c r="AH18" s="208">
        <v>0.5</v>
      </c>
      <c r="AI18" s="97" t="s">
        <v>165</v>
      </c>
      <c r="AJ18" s="97"/>
      <c r="AK18" s="209">
        <v>1</v>
      </c>
      <c r="AL18" s="97"/>
      <c r="AM18" s="97"/>
      <c r="AN18" s="193">
        <v>0.5</v>
      </c>
      <c r="AO18" s="144"/>
    </row>
    <row r="19" spans="1:41" ht="11.25">
      <c r="A19" s="232" t="str">
        <f>U19</f>
        <v>Hydrogen sulfide 0</v>
      </c>
      <c r="B19" s="232"/>
      <c r="C19" s="233"/>
      <c r="D19" s="234" t="str">
        <f>W19</f>
        <v>H2S</v>
      </c>
      <c r="E19" s="235"/>
      <c r="F19" s="71">
        <f t="shared" si="12"/>
        <v>34.0758</v>
      </c>
      <c r="G19" s="72">
        <f>moleprop(X19,Y19,Z19,AA19,AB19,AC19,AD19,AE19,AF19,AG19,2)</f>
        <v>1.5203024204252464</v>
      </c>
      <c r="H19" s="105">
        <v>0</v>
      </c>
      <c r="I19" s="106">
        <v>0</v>
      </c>
      <c r="J19" s="96"/>
      <c r="K19" s="74">
        <f>AH19</f>
        <v>0</v>
      </c>
      <c r="L19" s="72">
        <f t="shared" si="13"/>
        <v>0</v>
      </c>
      <c r="M19" s="73">
        <f>K19+L19</f>
        <v>0</v>
      </c>
      <c r="N19" s="74">
        <f>AJ19</f>
        <v>0</v>
      </c>
      <c r="O19" s="72">
        <f>AK19</f>
        <v>0</v>
      </c>
      <c r="P19" s="72">
        <f t="shared" si="15"/>
        <v>0</v>
      </c>
      <c r="Q19" s="72">
        <f>AM19</f>
        <v>0</v>
      </c>
      <c r="R19" s="144"/>
      <c r="S19" s="207">
        <f>AO19</f>
        <v>1</v>
      </c>
      <c r="T19" s="191" t="s">
        <v>220</v>
      </c>
      <c r="U19" s="236" t="s">
        <v>223</v>
      </c>
      <c r="V19" s="236"/>
      <c r="W19" s="144" t="str">
        <f t="shared" si="14"/>
        <v>H2S</v>
      </c>
      <c r="X19" s="145" t="s">
        <v>84</v>
      </c>
      <c r="Y19" s="146">
        <v>2</v>
      </c>
      <c r="Z19" s="147" t="s">
        <v>7</v>
      </c>
      <c r="AA19" s="146"/>
      <c r="AB19" s="147"/>
      <c r="AC19" s="146"/>
      <c r="AD19" s="147"/>
      <c r="AE19" s="146"/>
      <c r="AF19" s="148"/>
      <c r="AG19" s="149"/>
      <c r="AH19" s="150"/>
      <c r="AI19" s="97" t="s">
        <v>165</v>
      </c>
      <c r="AJ19" s="97"/>
      <c r="AK19" s="97"/>
      <c r="AL19" s="97"/>
      <c r="AM19" s="97"/>
      <c r="AN19" s="144"/>
      <c r="AO19" s="193">
        <v>1</v>
      </c>
    </row>
    <row r="20" spans="1:41" ht="11.25">
      <c r="A20" s="235" t="str">
        <f t="shared" si="10"/>
        <v>Sulfur dioxide</v>
      </c>
      <c r="B20" s="235"/>
      <c r="C20" s="252"/>
      <c r="D20" s="234" t="str">
        <f t="shared" si="11"/>
        <v>SO2</v>
      </c>
      <c r="E20" s="235"/>
      <c r="F20" s="71">
        <f t="shared" si="12"/>
        <v>64.0588</v>
      </c>
      <c r="G20" s="72">
        <f>moleprop(X20,Y20,Z20,AA20,AB20,AC20,AD20,AE20,AF20,AG20,2)</f>
        <v>2.8580032952868835</v>
      </c>
      <c r="H20" s="105">
        <v>0</v>
      </c>
      <c r="I20" s="106">
        <v>0</v>
      </c>
      <c r="J20" s="96"/>
      <c r="K20" s="74">
        <f t="shared" si="5"/>
        <v>0</v>
      </c>
      <c r="L20" s="72">
        <f t="shared" si="13"/>
        <v>0</v>
      </c>
      <c r="M20" s="73">
        <f t="shared" si="6"/>
        <v>0</v>
      </c>
      <c r="N20" s="74">
        <f t="shared" si="7"/>
        <v>0</v>
      </c>
      <c r="O20" s="72">
        <f t="shared" si="8"/>
        <v>0</v>
      </c>
      <c r="P20" s="72">
        <f t="shared" si="15"/>
        <v>0</v>
      </c>
      <c r="Q20" s="72">
        <f t="shared" si="9"/>
        <v>1</v>
      </c>
      <c r="R20" s="144"/>
      <c r="S20" s="200"/>
      <c r="T20" s="75"/>
      <c r="U20" s="249" t="s">
        <v>135</v>
      </c>
      <c r="V20" s="249"/>
      <c r="W20" s="144" t="str">
        <f t="shared" si="14"/>
        <v>SO2</v>
      </c>
      <c r="X20" s="145" t="s">
        <v>7</v>
      </c>
      <c r="Y20" s="146"/>
      <c r="Z20" s="147" t="s">
        <v>4</v>
      </c>
      <c r="AA20" s="146">
        <v>2</v>
      </c>
      <c r="AB20" s="147"/>
      <c r="AC20" s="146"/>
      <c r="AD20" s="147"/>
      <c r="AE20" s="146"/>
      <c r="AF20" s="148"/>
      <c r="AG20" s="149"/>
      <c r="AH20" s="150"/>
      <c r="AI20" s="97" t="s">
        <v>165</v>
      </c>
      <c r="AJ20" s="97"/>
      <c r="AK20" s="97"/>
      <c r="AL20" s="97"/>
      <c r="AM20" s="97">
        <v>1</v>
      </c>
      <c r="AN20" s="144"/>
      <c r="AO20" s="144"/>
    </row>
    <row r="21" spans="1:41" ht="11.25">
      <c r="A21" s="235" t="str">
        <f t="shared" si="10"/>
        <v>Water Liquid</v>
      </c>
      <c r="B21" s="235"/>
      <c r="C21" s="252"/>
      <c r="D21" s="234" t="str">
        <f t="shared" si="11"/>
        <v>H2O</v>
      </c>
      <c r="E21" s="235"/>
      <c r="F21" s="71">
        <f t="shared" si="12"/>
        <v>18.0152</v>
      </c>
      <c r="G21" s="97">
        <v>0</v>
      </c>
      <c r="H21" s="105">
        <v>0</v>
      </c>
      <c r="I21" s="106">
        <v>-583</v>
      </c>
      <c r="J21" s="96"/>
      <c r="K21" s="74">
        <f t="shared" si="5"/>
        <v>0</v>
      </c>
      <c r="L21" s="72">
        <f t="shared" si="13"/>
        <v>0</v>
      </c>
      <c r="M21" s="73">
        <f t="shared" si="6"/>
        <v>0</v>
      </c>
      <c r="N21" s="74">
        <f t="shared" si="7"/>
        <v>0</v>
      </c>
      <c r="O21" s="72">
        <f t="shared" si="8"/>
        <v>1</v>
      </c>
      <c r="P21" s="72">
        <f t="shared" si="15"/>
        <v>0</v>
      </c>
      <c r="Q21" s="72">
        <f t="shared" si="9"/>
        <v>0</v>
      </c>
      <c r="R21" s="144"/>
      <c r="S21" s="200"/>
      <c r="T21" s="75"/>
      <c r="U21" s="249" t="s">
        <v>136</v>
      </c>
      <c r="V21" s="249"/>
      <c r="W21" s="144" t="str">
        <f t="shared" si="14"/>
        <v>H2O</v>
      </c>
      <c r="X21" s="145" t="s">
        <v>84</v>
      </c>
      <c r="Y21" s="146">
        <v>2</v>
      </c>
      <c r="Z21" s="147" t="s">
        <v>4</v>
      </c>
      <c r="AA21" s="146"/>
      <c r="AB21" s="147"/>
      <c r="AC21" s="146"/>
      <c r="AD21" s="147"/>
      <c r="AE21" s="146"/>
      <c r="AF21" s="148"/>
      <c r="AG21" s="149"/>
      <c r="AH21" s="150"/>
      <c r="AI21" s="97" t="s">
        <v>165</v>
      </c>
      <c r="AJ21" s="97"/>
      <c r="AK21" s="97">
        <v>1</v>
      </c>
      <c r="AL21" s="97"/>
      <c r="AM21" s="97"/>
      <c r="AN21" s="144"/>
      <c r="AO21" s="144"/>
    </row>
    <row r="22" spans="1:41" ht="11.25">
      <c r="A22" s="235" t="str">
        <f t="shared" si="10"/>
        <v>Ash</v>
      </c>
      <c r="B22" s="235"/>
      <c r="C22" s="252"/>
      <c r="D22" s="234" t="str">
        <f t="shared" si="11"/>
        <v>***</v>
      </c>
      <c r="E22" s="235"/>
      <c r="F22" s="98">
        <v>0</v>
      </c>
      <c r="G22" s="97">
        <v>0</v>
      </c>
      <c r="H22" s="105">
        <v>0</v>
      </c>
      <c r="I22" s="106">
        <v>0</v>
      </c>
      <c r="J22" s="96"/>
      <c r="K22" s="74">
        <f t="shared" si="5"/>
        <v>0</v>
      </c>
      <c r="L22" s="72">
        <f t="shared" si="13"/>
        <v>0</v>
      </c>
      <c r="M22" s="73">
        <f t="shared" si="6"/>
        <v>0</v>
      </c>
      <c r="N22" s="74">
        <f t="shared" si="7"/>
        <v>0</v>
      </c>
      <c r="O22" s="72">
        <f t="shared" si="8"/>
        <v>0</v>
      </c>
      <c r="P22" s="72">
        <f t="shared" si="15"/>
        <v>0</v>
      </c>
      <c r="Q22" s="72">
        <f t="shared" si="9"/>
        <v>0</v>
      </c>
      <c r="R22" s="144"/>
      <c r="S22" s="200"/>
      <c r="T22" s="75"/>
      <c r="U22" s="249" t="s">
        <v>137</v>
      </c>
      <c r="V22" s="249"/>
      <c r="W22" s="144" t="s">
        <v>89</v>
      </c>
      <c r="X22" s="145"/>
      <c r="Y22" s="146"/>
      <c r="Z22" s="147"/>
      <c r="AA22" s="146"/>
      <c r="AB22" s="147"/>
      <c r="AC22" s="146"/>
      <c r="AD22" s="147"/>
      <c r="AE22" s="146"/>
      <c r="AF22" s="148"/>
      <c r="AG22" s="149"/>
      <c r="AH22" s="150"/>
      <c r="AI22" s="97" t="s">
        <v>165</v>
      </c>
      <c r="AJ22" s="97"/>
      <c r="AK22" s="97"/>
      <c r="AL22" s="97"/>
      <c r="AM22" s="97"/>
      <c r="AN22" s="144"/>
      <c r="AO22" s="144"/>
    </row>
    <row r="23" spans="1:41" ht="11.25">
      <c r="A23" s="235" t="str">
        <f t="shared" si="10"/>
        <v>Air</v>
      </c>
      <c r="B23" s="235"/>
      <c r="C23" s="252"/>
      <c r="D23" s="234" t="str">
        <f t="shared" si="11"/>
        <v>***</v>
      </c>
      <c r="E23" s="235"/>
      <c r="F23" s="71">
        <v>28.9645</v>
      </c>
      <c r="G23" s="72">
        <f>F23/molv</f>
        <v>1.2922601804332414</v>
      </c>
      <c r="H23" s="105">
        <v>0</v>
      </c>
      <c r="I23" s="106">
        <v>0</v>
      </c>
      <c r="J23" s="96"/>
      <c r="K23" s="74">
        <f t="shared" si="5"/>
        <v>-0.2095</v>
      </c>
      <c r="L23" s="72">
        <f t="shared" si="13"/>
        <v>-0.7905</v>
      </c>
      <c r="M23" s="73">
        <f t="shared" si="6"/>
        <v>-1</v>
      </c>
      <c r="N23" s="74">
        <f t="shared" si="7"/>
        <v>0</v>
      </c>
      <c r="O23" s="72">
        <f t="shared" si="8"/>
        <v>0</v>
      </c>
      <c r="P23" s="72">
        <f>AL23</f>
        <v>-0.7905</v>
      </c>
      <c r="Q23" s="72">
        <f t="shared" si="9"/>
        <v>0</v>
      </c>
      <c r="R23" s="144"/>
      <c r="S23" s="200"/>
      <c r="T23" s="75"/>
      <c r="U23" s="249" t="s">
        <v>127</v>
      </c>
      <c r="V23" s="249"/>
      <c r="W23" s="144" t="s">
        <v>89</v>
      </c>
      <c r="X23" s="145"/>
      <c r="Y23" s="146"/>
      <c r="Z23" s="147"/>
      <c r="AA23" s="146"/>
      <c r="AB23" s="147"/>
      <c r="AC23" s="146"/>
      <c r="AD23" s="147"/>
      <c r="AE23" s="146"/>
      <c r="AF23" s="148"/>
      <c r="AG23" s="149"/>
      <c r="AH23" s="176">
        <f>-V2/V4</f>
        <v>-0.2095</v>
      </c>
      <c r="AI23" s="97" t="s">
        <v>165</v>
      </c>
      <c r="AJ23" s="97"/>
      <c r="AK23" s="97"/>
      <c r="AL23" s="177">
        <f>-V3/V4</f>
        <v>-0.7905</v>
      </c>
      <c r="AM23" s="97"/>
      <c r="AN23" s="144"/>
      <c r="AO23" s="144"/>
    </row>
    <row r="24" spans="1:41" ht="11.25">
      <c r="A24" s="235" t="str">
        <f t="shared" si="10"/>
        <v>Water Vapor</v>
      </c>
      <c r="B24" s="235"/>
      <c r="C24" s="252"/>
      <c r="D24" s="234" t="str">
        <f t="shared" si="11"/>
        <v>H2O</v>
      </c>
      <c r="E24" s="235"/>
      <c r="F24" s="71">
        <f>moleprop(X24,Y24,Z24,AA24,AB24,AC24,AD24,AE24,AF24,AG24,1)</f>
        <v>18.0152</v>
      </c>
      <c r="G24" s="72">
        <f>moleprop(X24,Y24,Z24,AA24,AB24,AC24,AD24,AE24,AF24,AG24,2)</f>
        <v>0.8037537538207437</v>
      </c>
      <c r="H24" s="105">
        <v>0</v>
      </c>
      <c r="I24" s="106">
        <v>0</v>
      </c>
      <c r="J24" s="96"/>
      <c r="K24" s="74">
        <f t="shared" si="5"/>
        <v>0</v>
      </c>
      <c r="L24" s="72">
        <f t="shared" si="13"/>
        <v>0</v>
      </c>
      <c r="M24" s="73">
        <f t="shared" si="6"/>
        <v>0</v>
      </c>
      <c r="N24" s="74">
        <f t="shared" si="7"/>
        <v>0</v>
      </c>
      <c r="O24" s="72">
        <f t="shared" si="8"/>
        <v>1</v>
      </c>
      <c r="P24" s="72">
        <f>L24</f>
        <v>0</v>
      </c>
      <c r="Q24" s="72">
        <f t="shared" si="9"/>
        <v>0</v>
      </c>
      <c r="R24" s="144"/>
      <c r="S24" s="200"/>
      <c r="T24" s="75"/>
      <c r="U24" s="249" t="s">
        <v>138</v>
      </c>
      <c r="V24" s="249"/>
      <c r="W24" s="144" t="str">
        <f>moleprop(X24,Y24,Z24,AA24,AB24,AC24,AD24,AE24,AF24,AG24,0)</f>
        <v>H2O</v>
      </c>
      <c r="X24" s="145" t="s">
        <v>84</v>
      </c>
      <c r="Y24" s="146">
        <v>2</v>
      </c>
      <c r="Z24" s="147" t="s">
        <v>4</v>
      </c>
      <c r="AA24" s="146"/>
      <c r="AB24" s="147"/>
      <c r="AC24" s="146"/>
      <c r="AD24" s="147"/>
      <c r="AE24" s="146"/>
      <c r="AF24" s="148"/>
      <c r="AG24" s="149"/>
      <c r="AH24" s="150"/>
      <c r="AI24" s="97" t="s">
        <v>165</v>
      </c>
      <c r="AJ24" s="97"/>
      <c r="AK24" s="97">
        <v>1</v>
      </c>
      <c r="AL24" s="97"/>
      <c r="AM24" s="97"/>
      <c r="AN24" s="144"/>
      <c r="AO24" s="144"/>
    </row>
    <row r="25" spans="1:41" ht="11.25">
      <c r="A25" s="235"/>
      <c r="B25" s="235"/>
      <c r="C25" s="252"/>
      <c r="D25" s="234"/>
      <c r="E25" s="235"/>
      <c r="F25" s="71"/>
      <c r="G25" s="72"/>
      <c r="H25" s="105"/>
      <c r="I25" s="106"/>
      <c r="J25" s="96"/>
      <c r="K25" s="74"/>
      <c r="L25" s="72"/>
      <c r="M25" s="73"/>
      <c r="N25" s="74"/>
      <c r="O25" s="72"/>
      <c r="P25" s="72"/>
      <c r="Q25" s="72"/>
      <c r="R25" s="144"/>
      <c r="S25" s="200"/>
      <c r="T25" s="75"/>
      <c r="U25" s="249"/>
      <c r="V25" s="263"/>
      <c r="W25" s="144"/>
      <c r="X25" s="145"/>
      <c r="Y25" s="146"/>
      <c r="Z25" s="147"/>
      <c r="AA25" s="146"/>
      <c r="AB25" s="147"/>
      <c r="AC25" s="146"/>
      <c r="AD25" s="147"/>
      <c r="AE25" s="146"/>
      <c r="AF25" s="148"/>
      <c r="AG25" s="149"/>
      <c r="AH25" s="150"/>
      <c r="AI25" s="97"/>
      <c r="AJ25" s="97"/>
      <c r="AK25" s="97"/>
      <c r="AL25" s="97"/>
      <c r="AM25" s="97"/>
      <c r="AN25" s="144"/>
      <c r="AO25" s="144"/>
    </row>
    <row r="26" spans="1:41" ht="11.25">
      <c r="A26" s="262" t="str">
        <f>U26</f>
        <v>*   Aromatic series,  Cn H2n-6   *</v>
      </c>
      <c r="B26" s="262"/>
      <c r="C26" s="262"/>
      <c r="D26" s="262"/>
      <c r="E26" s="262"/>
      <c r="F26" s="71"/>
      <c r="G26" s="72"/>
      <c r="H26" s="105"/>
      <c r="I26" s="106"/>
      <c r="J26" s="96"/>
      <c r="K26" s="74"/>
      <c r="L26" s="72"/>
      <c r="M26" s="73"/>
      <c r="N26" s="74"/>
      <c r="O26" s="72"/>
      <c r="P26" s="72"/>
      <c r="Q26" s="72"/>
      <c r="R26" s="144"/>
      <c r="S26" s="200"/>
      <c r="T26" s="75"/>
      <c r="U26" s="236" t="s">
        <v>112</v>
      </c>
      <c r="V26" s="236"/>
      <c r="W26" s="236"/>
      <c r="X26" s="145"/>
      <c r="Y26" s="146"/>
      <c r="Z26" s="147"/>
      <c r="AA26" s="146"/>
      <c r="AB26" s="147"/>
      <c r="AC26" s="146"/>
      <c r="AD26" s="147"/>
      <c r="AE26" s="146"/>
      <c r="AF26" s="148"/>
      <c r="AG26" s="149"/>
      <c r="AH26" s="150"/>
      <c r="AI26" s="97"/>
      <c r="AJ26" s="97"/>
      <c r="AK26" s="97"/>
      <c r="AL26" s="97"/>
      <c r="AM26" s="97"/>
      <c r="AN26" s="144"/>
      <c r="AO26" s="144"/>
    </row>
    <row r="27" spans="1:41" ht="11.25">
      <c r="A27" s="235" t="str">
        <f>U27</f>
        <v>Benzene</v>
      </c>
      <c r="B27" s="235"/>
      <c r="C27" s="252"/>
      <c r="D27" s="234" t="str">
        <f>W27</f>
        <v>C6H6</v>
      </c>
      <c r="E27" s="235"/>
      <c r="F27" s="71">
        <f>moleprop(X27,Y27,Z27,AA27,AB27,AC27,AD27,AE27,AF27,AG27,1)</f>
        <v>78.1134</v>
      </c>
      <c r="G27" s="72">
        <f>moleprop(X27,Y27,Z27,AA27,AB27,AC27,AD27,AE27,AF27,AG27,2)</f>
        <v>3.4850536476809184</v>
      </c>
      <c r="H27" s="105">
        <v>10117</v>
      </c>
      <c r="I27" s="106">
        <v>9711</v>
      </c>
      <c r="J27" s="96"/>
      <c r="K27" s="74">
        <f t="shared" si="5"/>
        <v>7.5</v>
      </c>
      <c r="L27" s="72">
        <f>K27/pvo2*pvn2</f>
        <v>28.299522673031024</v>
      </c>
      <c r="M27" s="73">
        <f t="shared" si="6"/>
        <v>35.79952267303102</v>
      </c>
      <c r="N27" s="74">
        <f t="shared" si="7"/>
        <v>6</v>
      </c>
      <c r="O27" s="72">
        <f t="shared" si="8"/>
        <v>3</v>
      </c>
      <c r="P27" s="72">
        <f>L27</f>
        <v>28.299522673031024</v>
      </c>
      <c r="Q27" s="72">
        <f t="shared" si="9"/>
        <v>0</v>
      </c>
      <c r="R27" s="144"/>
      <c r="S27" s="200"/>
      <c r="T27" s="75"/>
      <c r="U27" s="249" t="s">
        <v>139</v>
      </c>
      <c r="V27" s="263"/>
      <c r="W27" s="137" t="str">
        <f>moleprop(X27,Y27,Z27,AA27,AB27,AC27,AD27,AE27,AF27,AG27,0)</f>
        <v>C6H6</v>
      </c>
      <c r="X27" s="145" t="s">
        <v>83</v>
      </c>
      <c r="Y27" s="146">
        <v>6</v>
      </c>
      <c r="Z27" s="147" t="s">
        <v>84</v>
      </c>
      <c r="AA27" s="146">
        <v>6</v>
      </c>
      <c r="AB27" s="147"/>
      <c r="AC27" s="146"/>
      <c r="AD27" s="147"/>
      <c r="AE27" s="146"/>
      <c r="AF27" s="148"/>
      <c r="AG27" s="149"/>
      <c r="AH27" s="150">
        <v>7.5</v>
      </c>
      <c r="AI27" s="97" t="s">
        <v>165</v>
      </c>
      <c r="AJ27" s="97">
        <v>6</v>
      </c>
      <c r="AK27" s="97">
        <v>3</v>
      </c>
      <c r="AL27" s="97"/>
      <c r="AM27" s="97"/>
      <c r="AN27" s="144"/>
      <c r="AO27" s="144"/>
    </row>
    <row r="28" spans="1:41" ht="11.25">
      <c r="A28" s="235" t="str">
        <f>U28</f>
        <v>Toluene</v>
      </c>
      <c r="B28" s="235"/>
      <c r="C28" s="252"/>
      <c r="D28" s="234" t="str">
        <f>W28</f>
        <v>C7H8</v>
      </c>
      <c r="E28" s="235"/>
      <c r="F28" s="71">
        <f>moleprop(X28,Y28,Z28,AA28,AB28,AC28,AD28,AE28,AF28,AG28,1)</f>
        <v>92.1402</v>
      </c>
      <c r="G28" s="72">
        <f>moleprop(X28,Y28,Z28,AA28,AB28,AC28,AD28,AE28,AF28,AG28,2)</f>
        <v>4.1108636944243795</v>
      </c>
      <c r="H28" s="105">
        <v>10244</v>
      </c>
      <c r="I28" s="106">
        <v>9789</v>
      </c>
      <c r="J28" s="96"/>
      <c r="K28" s="74">
        <f t="shared" si="5"/>
        <v>9</v>
      </c>
      <c r="L28" s="72">
        <f>K28/pvo2*pvn2</f>
        <v>33.95942720763723</v>
      </c>
      <c r="M28" s="73">
        <f t="shared" si="6"/>
        <v>42.95942720763723</v>
      </c>
      <c r="N28" s="74">
        <f t="shared" si="7"/>
        <v>7</v>
      </c>
      <c r="O28" s="72">
        <f t="shared" si="8"/>
        <v>4</v>
      </c>
      <c r="P28" s="72">
        <f>L28</f>
        <v>33.95942720763723</v>
      </c>
      <c r="Q28" s="72">
        <f t="shared" si="9"/>
        <v>0</v>
      </c>
      <c r="R28" s="144"/>
      <c r="S28" s="200"/>
      <c r="T28" s="75"/>
      <c r="U28" s="249" t="s">
        <v>140</v>
      </c>
      <c r="V28" s="263"/>
      <c r="W28" s="137" t="str">
        <f>moleprop(X28,Y28,Z28,AA28,AB28,AC28,AD28,AE28,AF28,AG28,0)</f>
        <v>C7H8</v>
      </c>
      <c r="X28" s="145" t="s">
        <v>83</v>
      </c>
      <c r="Y28" s="146">
        <v>7</v>
      </c>
      <c r="Z28" s="147" t="s">
        <v>84</v>
      </c>
      <c r="AA28" s="146">
        <v>8</v>
      </c>
      <c r="AB28" s="147"/>
      <c r="AC28" s="146"/>
      <c r="AD28" s="147"/>
      <c r="AE28" s="146"/>
      <c r="AF28" s="148"/>
      <c r="AG28" s="149"/>
      <c r="AH28" s="150">
        <v>9</v>
      </c>
      <c r="AI28" s="97" t="s">
        <v>165</v>
      </c>
      <c r="AJ28" s="97">
        <v>7</v>
      </c>
      <c r="AK28" s="97">
        <v>4</v>
      </c>
      <c r="AL28" s="97"/>
      <c r="AM28" s="97"/>
      <c r="AN28" s="144"/>
      <c r="AO28" s="144"/>
    </row>
    <row r="29" spans="1:41" s="125" customFormat="1" ht="11.25">
      <c r="A29" s="235" t="str">
        <f>U29</f>
        <v>Xylene</v>
      </c>
      <c r="B29" s="235"/>
      <c r="C29" s="252"/>
      <c r="D29" s="234" t="str">
        <f>W29</f>
        <v>C8H10</v>
      </c>
      <c r="E29" s="235"/>
      <c r="F29" s="71">
        <f>moleprop(X29,Y29,Z29,AA29,AB29,AC29,AD29,AE29,AF29,AG29,1)</f>
        <v>106.167</v>
      </c>
      <c r="G29" s="72">
        <f>moleprop(X29,Y29,Z29,AA29,AB29,AC29,AD29,AE29,AF29,AG29,2)</f>
        <v>4.7366737411678415</v>
      </c>
      <c r="H29" s="105">
        <v>10361</v>
      </c>
      <c r="I29" s="106">
        <v>9867</v>
      </c>
      <c r="J29" s="96"/>
      <c r="K29" s="74">
        <f t="shared" si="5"/>
        <v>10.5</v>
      </c>
      <c r="L29" s="72">
        <f>K29/pvo2*pvn2</f>
        <v>39.61933174224343</v>
      </c>
      <c r="M29" s="73">
        <f t="shared" si="6"/>
        <v>50.11933174224343</v>
      </c>
      <c r="N29" s="74">
        <f t="shared" si="7"/>
        <v>8</v>
      </c>
      <c r="O29" s="72">
        <f t="shared" si="8"/>
        <v>5</v>
      </c>
      <c r="P29" s="72">
        <f>L29</f>
        <v>39.61933174224343</v>
      </c>
      <c r="Q29" s="72">
        <f t="shared" si="9"/>
        <v>0</v>
      </c>
      <c r="R29" s="144"/>
      <c r="S29" s="200"/>
      <c r="T29" s="75"/>
      <c r="U29" s="249" t="s">
        <v>141</v>
      </c>
      <c r="V29" s="263"/>
      <c r="W29" s="144" t="str">
        <f>moleprop(X29,Y29,Z29,AA29,AB29,AC29,AD29,AE29,AF29,AG29,0)</f>
        <v>C8H10</v>
      </c>
      <c r="X29" s="145" t="s">
        <v>83</v>
      </c>
      <c r="Y29" s="146">
        <v>8</v>
      </c>
      <c r="Z29" s="147" t="s">
        <v>84</v>
      </c>
      <c r="AA29" s="146">
        <v>10</v>
      </c>
      <c r="AB29" s="147"/>
      <c r="AC29" s="72"/>
      <c r="AD29" s="147"/>
      <c r="AE29" s="146"/>
      <c r="AF29" s="148"/>
      <c r="AG29" s="149"/>
      <c r="AH29" s="150">
        <v>10.5</v>
      </c>
      <c r="AI29" s="97" t="s">
        <v>165</v>
      </c>
      <c r="AJ29" s="97">
        <v>8</v>
      </c>
      <c r="AK29" s="97">
        <v>5</v>
      </c>
      <c r="AL29" s="97"/>
      <c r="AM29" s="97"/>
      <c r="AN29" s="144"/>
      <c r="AO29" s="144"/>
    </row>
    <row r="30" spans="1:41" s="125" customFormat="1" ht="11.25">
      <c r="A30" s="235"/>
      <c r="B30" s="235"/>
      <c r="C30" s="252"/>
      <c r="D30" s="234"/>
      <c r="E30" s="235"/>
      <c r="F30" s="71"/>
      <c r="G30" s="72"/>
      <c r="H30" s="105"/>
      <c r="I30" s="106"/>
      <c r="J30" s="96"/>
      <c r="K30" s="74"/>
      <c r="L30" s="72"/>
      <c r="M30" s="73"/>
      <c r="N30" s="74"/>
      <c r="O30" s="72"/>
      <c r="P30" s="72"/>
      <c r="Q30" s="72"/>
      <c r="R30" s="144"/>
      <c r="S30" s="200"/>
      <c r="T30" s="75"/>
      <c r="U30" s="249"/>
      <c r="V30" s="249"/>
      <c r="W30" s="144"/>
      <c r="X30" s="145"/>
      <c r="Y30" s="146"/>
      <c r="Z30" s="147"/>
      <c r="AA30" s="146"/>
      <c r="AB30" s="147"/>
      <c r="AC30" s="146"/>
      <c r="AD30" s="147"/>
      <c r="AE30" s="146"/>
      <c r="AF30" s="148"/>
      <c r="AG30" s="149"/>
      <c r="AH30" s="150"/>
      <c r="AI30" s="97" t="s">
        <v>165</v>
      </c>
      <c r="AJ30" s="97"/>
      <c r="AK30" s="97"/>
      <c r="AL30" s="97"/>
      <c r="AM30" s="97"/>
      <c r="AN30" s="144"/>
      <c r="AO30" s="144"/>
    </row>
    <row r="31" spans="1:41" ht="11.25">
      <c r="A31" s="276" t="str">
        <f>U31</f>
        <v>Acetylene</v>
      </c>
      <c r="B31" s="276"/>
      <c r="C31" s="277"/>
      <c r="D31" s="278" t="str">
        <f>W31</f>
        <v>C2H2</v>
      </c>
      <c r="E31" s="276"/>
      <c r="F31" s="76">
        <f>moleprop(X31,Y31,Z31,AA31,AB31,AC31,AD31,AE31,AF31,AG31,1)</f>
        <v>26.037799999999997</v>
      </c>
      <c r="G31" s="77">
        <f>moleprop(X31,Y31,Z31,AA31,AB31,AC31,AD31,AE31,AF31,AG31,2)</f>
        <v>1.1616845492269727</v>
      </c>
      <c r="H31" s="107">
        <v>11944</v>
      </c>
      <c r="I31" s="108">
        <v>11542</v>
      </c>
      <c r="J31" s="99"/>
      <c r="K31" s="74">
        <f t="shared" si="5"/>
        <v>2.5</v>
      </c>
      <c r="L31" s="72">
        <f>K31/pvo2*pvn2</f>
        <v>9.433174224343675</v>
      </c>
      <c r="M31" s="73">
        <f t="shared" si="6"/>
        <v>11.933174224343675</v>
      </c>
      <c r="N31" s="74">
        <f t="shared" si="7"/>
        <v>2</v>
      </c>
      <c r="O31" s="72">
        <f t="shared" si="8"/>
        <v>1</v>
      </c>
      <c r="P31" s="72">
        <f>L31</f>
        <v>9.433174224343675</v>
      </c>
      <c r="Q31" s="72">
        <f t="shared" si="9"/>
        <v>0</v>
      </c>
      <c r="R31" s="137"/>
      <c r="S31" s="201"/>
      <c r="T31" s="79"/>
      <c r="U31" s="279" t="s">
        <v>94</v>
      </c>
      <c r="V31" s="280"/>
      <c r="W31" s="137" t="str">
        <f>moleprop(X31,Y31,Z31,AA31,AB31,AC31,AD31,AE31,AF31,AG31,0)</f>
        <v>C2H2</v>
      </c>
      <c r="X31" s="152" t="s">
        <v>83</v>
      </c>
      <c r="Y31" s="153">
        <v>2</v>
      </c>
      <c r="Z31" s="154" t="s">
        <v>84</v>
      </c>
      <c r="AA31" s="153">
        <v>2</v>
      </c>
      <c r="AB31" s="154"/>
      <c r="AC31" s="153"/>
      <c r="AD31" s="154"/>
      <c r="AE31" s="153"/>
      <c r="AF31" s="155"/>
      <c r="AG31" s="156"/>
      <c r="AH31" s="150">
        <v>2.5</v>
      </c>
      <c r="AI31" s="97" t="s">
        <v>165</v>
      </c>
      <c r="AJ31" s="97">
        <v>2</v>
      </c>
      <c r="AK31" s="97">
        <v>1</v>
      </c>
      <c r="AL31" s="97"/>
      <c r="AM31" s="97"/>
      <c r="AN31" s="144"/>
      <c r="AO31" s="144"/>
    </row>
    <row r="32" spans="1:41" ht="11.25">
      <c r="A32" s="235" t="str">
        <f>U32</f>
        <v>Naphthalene</v>
      </c>
      <c r="B32" s="235"/>
      <c r="C32" s="252"/>
      <c r="D32" s="234" t="str">
        <f>W32</f>
        <v>C10H8</v>
      </c>
      <c r="E32" s="235"/>
      <c r="F32" s="71">
        <f>moleprop(X32,Y32,Z32,AA32,AB32,AC32,AD32,AE32,AF32,AG32,1)</f>
        <v>128.17319999999998</v>
      </c>
      <c r="G32" s="72">
        <f>moleprop(X32,Y32,Z32,AA32,AB32,AC32,AD32,AE32,AF32,AG32,2)</f>
        <v>5.718487201874913</v>
      </c>
      <c r="H32" s="105">
        <v>9610</v>
      </c>
      <c r="I32" s="106">
        <v>9282</v>
      </c>
      <c r="J32" s="96"/>
      <c r="K32" s="74">
        <f t="shared" si="5"/>
        <v>12</v>
      </c>
      <c r="L32" s="72">
        <f>K32/pvo2*pvn2</f>
        <v>45.279236276849645</v>
      </c>
      <c r="M32" s="73">
        <f t="shared" si="6"/>
        <v>57.279236276849645</v>
      </c>
      <c r="N32" s="74">
        <f t="shared" si="7"/>
        <v>10</v>
      </c>
      <c r="O32" s="72">
        <f t="shared" si="8"/>
        <v>4</v>
      </c>
      <c r="P32" s="72">
        <f>L32</f>
        <v>45.279236276849645</v>
      </c>
      <c r="Q32" s="72">
        <f t="shared" si="9"/>
        <v>0</v>
      </c>
      <c r="R32" s="144"/>
      <c r="S32" s="200"/>
      <c r="T32" s="75"/>
      <c r="U32" s="249" t="s">
        <v>142</v>
      </c>
      <c r="V32" s="263"/>
      <c r="W32" s="144" t="str">
        <f>moleprop(X32,Y32,Z32,AA32,AB32,AC32,AD32,AE32,AF32,AG32,0)</f>
        <v>C10H8</v>
      </c>
      <c r="X32" s="145" t="s">
        <v>83</v>
      </c>
      <c r="Y32" s="146">
        <v>10</v>
      </c>
      <c r="Z32" s="147" t="s">
        <v>84</v>
      </c>
      <c r="AA32" s="146">
        <v>8</v>
      </c>
      <c r="AB32" s="147"/>
      <c r="AC32" s="146"/>
      <c r="AD32" s="147"/>
      <c r="AE32" s="146"/>
      <c r="AF32" s="148"/>
      <c r="AG32" s="149"/>
      <c r="AH32" s="150">
        <v>12</v>
      </c>
      <c r="AI32" s="97" t="s">
        <v>165</v>
      </c>
      <c r="AJ32" s="97">
        <v>10</v>
      </c>
      <c r="AK32" s="97">
        <v>4</v>
      </c>
      <c r="AL32" s="97"/>
      <c r="AM32" s="97"/>
      <c r="AN32" s="144"/>
      <c r="AO32" s="144"/>
    </row>
    <row r="33" spans="1:41" ht="11.25">
      <c r="A33" s="235"/>
      <c r="B33" s="235"/>
      <c r="C33" s="252"/>
      <c r="D33" s="234"/>
      <c r="E33" s="235"/>
      <c r="F33" s="71"/>
      <c r="G33" s="72"/>
      <c r="H33" s="105"/>
      <c r="I33" s="106"/>
      <c r="J33" s="96"/>
      <c r="K33" s="74"/>
      <c r="L33" s="72"/>
      <c r="M33" s="85"/>
      <c r="N33" s="74"/>
      <c r="O33" s="72"/>
      <c r="P33" s="72"/>
      <c r="Q33" s="72"/>
      <c r="R33" s="144"/>
      <c r="S33" s="200"/>
      <c r="T33" s="75"/>
      <c r="U33" s="249"/>
      <c r="V33" s="263"/>
      <c r="W33" s="137"/>
      <c r="X33" s="145"/>
      <c r="Y33" s="146"/>
      <c r="Z33" s="147"/>
      <c r="AA33" s="146"/>
      <c r="AB33" s="147"/>
      <c r="AC33" s="146"/>
      <c r="AD33" s="147"/>
      <c r="AE33" s="146"/>
      <c r="AF33" s="148"/>
      <c r="AG33" s="149"/>
      <c r="AH33" s="150"/>
      <c r="AI33" s="97"/>
      <c r="AJ33" s="97"/>
      <c r="AK33" s="97"/>
      <c r="AL33" s="97"/>
      <c r="AM33" s="97"/>
      <c r="AN33" s="144"/>
      <c r="AO33" s="144"/>
    </row>
    <row r="34" spans="1:41" s="125" customFormat="1" ht="11.25">
      <c r="A34" s="256"/>
      <c r="B34" s="256"/>
      <c r="C34" s="256"/>
      <c r="D34" s="255"/>
      <c r="E34" s="256"/>
      <c r="F34" s="86"/>
      <c r="G34" s="87"/>
      <c r="H34" s="109"/>
      <c r="I34" s="110"/>
      <c r="J34" s="100"/>
      <c r="K34" s="89"/>
      <c r="L34" s="87"/>
      <c r="M34" s="90"/>
      <c r="N34" s="91"/>
      <c r="O34" s="87"/>
      <c r="P34" s="87"/>
      <c r="Q34" s="87"/>
      <c r="R34" s="158"/>
      <c r="S34" s="205"/>
      <c r="T34" s="92"/>
      <c r="U34" s="257"/>
      <c r="V34" s="257"/>
      <c r="W34" s="159"/>
      <c r="X34" s="160"/>
      <c r="Y34" s="161"/>
      <c r="Z34" s="162"/>
      <c r="AA34" s="161"/>
      <c r="AB34" s="162"/>
      <c r="AC34" s="161"/>
      <c r="AD34" s="162"/>
      <c r="AE34" s="161"/>
      <c r="AF34" s="163"/>
      <c r="AG34" s="164"/>
      <c r="AH34" s="165"/>
      <c r="AI34" s="166"/>
      <c r="AJ34" s="166"/>
      <c r="AK34" s="166"/>
      <c r="AL34" s="166"/>
      <c r="AM34" s="166"/>
      <c r="AN34" s="158"/>
      <c r="AO34" s="158"/>
    </row>
    <row r="35" spans="1:20" ht="11.25">
      <c r="A35" s="173" t="s">
        <v>212</v>
      </c>
      <c r="T35" s="174" t="s">
        <v>213</v>
      </c>
    </row>
    <row r="36" spans="1:20" ht="17.25" customHeight="1">
      <c r="A36" s="250" t="str">
        <f>A1</f>
        <v>C O M B U S T I O N     C O N S T A N T S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1:20" ht="11.25">
      <c r="K37" s="183" t="s">
        <v>121</v>
      </c>
      <c r="L37" s="183"/>
      <c r="M37" s="246" t="s">
        <v>75</v>
      </c>
      <c r="N37" s="246"/>
      <c r="O37" s="246"/>
      <c r="P37" s="183" t="s">
        <v>122</v>
      </c>
      <c r="Q37" s="183"/>
      <c r="R37" s="246" t="s">
        <v>109</v>
      </c>
      <c r="S37" s="246"/>
      <c r="T37" s="246"/>
    </row>
    <row r="38" spans="11:20" ht="11.25">
      <c r="K38" s="188" t="s">
        <v>123</v>
      </c>
      <c r="L38" s="188"/>
      <c r="M38" s="251" t="s">
        <v>210</v>
      </c>
      <c r="N38" s="251"/>
      <c r="O38" s="251"/>
      <c r="P38" s="188" t="s">
        <v>16</v>
      </c>
      <c r="Q38" s="188"/>
      <c r="R38" s="113">
        <v>0</v>
      </c>
      <c r="S38" s="115">
        <v>1</v>
      </c>
      <c r="T38" s="115"/>
    </row>
    <row r="39" spans="1:20" ht="11.25">
      <c r="A39" s="185" t="s">
        <v>76</v>
      </c>
      <c r="B39" s="185"/>
      <c r="C39" s="178"/>
      <c r="D39" s="241" t="s">
        <v>79</v>
      </c>
      <c r="E39" s="185"/>
      <c r="F39" s="116" t="s">
        <v>90</v>
      </c>
      <c r="G39" s="244" t="s">
        <v>80</v>
      </c>
      <c r="H39" s="241" t="s">
        <v>113</v>
      </c>
      <c r="I39" s="178"/>
      <c r="J39" s="117"/>
      <c r="K39" s="185" t="s">
        <v>125</v>
      </c>
      <c r="L39" s="185"/>
      <c r="M39" s="185"/>
      <c r="N39" s="184" t="s">
        <v>116</v>
      </c>
      <c r="O39" s="185"/>
      <c r="P39" s="185"/>
      <c r="Q39" s="185"/>
      <c r="R39" s="186"/>
      <c r="S39" s="118"/>
      <c r="T39" s="118"/>
    </row>
    <row r="40" spans="1:40" ht="11.25">
      <c r="A40" s="237"/>
      <c r="B40" s="237"/>
      <c r="C40" s="238"/>
      <c r="D40" s="242"/>
      <c r="E40" s="237"/>
      <c r="F40" s="121" t="s">
        <v>91</v>
      </c>
      <c r="G40" s="245"/>
      <c r="H40" s="120" t="s">
        <v>114</v>
      </c>
      <c r="I40" s="122" t="s">
        <v>115</v>
      </c>
      <c r="J40" s="123"/>
      <c r="K40" s="119" t="s">
        <v>126</v>
      </c>
      <c r="L40" s="122" t="s">
        <v>119</v>
      </c>
      <c r="M40" s="120" t="s">
        <v>127</v>
      </c>
      <c r="N40" s="121" t="s">
        <v>117</v>
      </c>
      <c r="O40" s="122" t="s">
        <v>118</v>
      </c>
      <c r="P40" s="122" t="s">
        <v>119</v>
      </c>
      <c r="Q40" s="122" t="s">
        <v>120</v>
      </c>
      <c r="R40" s="124"/>
      <c r="S40" s="125"/>
      <c r="T40" s="125"/>
      <c r="U40" s="179" t="s">
        <v>82</v>
      </c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26"/>
      <c r="AG40" s="126"/>
      <c r="AH40" s="187" t="s">
        <v>131</v>
      </c>
      <c r="AI40" s="179"/>
      <c r="AJ40" s="179"/>
      <c r="AK40" s="179"/>
      <c r="AL40" s="179"/>
      <c r="AM40" s="179"/>
      <c r="AN40" s="179"/>
    </row>
    <row r="41" spans="1:40" ht="11.25">
      <c r="A41" s="239"/>
      <c r="B41" s="239"/>
      <c r="C41" s="240"/>
      <c r="D41" s="243"/>
      <c r="E41" s="239"/>
      <c r="F41" s="127"/>
      <c r="G41" s="128" t="s">
        <v>128</v>
      </c>
      <c r="H41" s="181" t="s">
        <v>129</v>
      </c>
      <c r="I41" s="182"/>
      <c r="J41" s="129"/>
      <c r="K41" s="188" t="s">
        <v>130</v>
      </c>
      <c r="L41" s="188"/>
      <c r="M41" s="188"/>
      <c r="N41" s="189" t="s">
        <v>130</v>
      </c>
      <c r="O41" s="188"/>
      <c r="P41" s="188"/>
      <c r="Q41" s="188"/>
      <c r="R41" s="190"/>
      <c r="S41" s="130"/>
      <c r="T41" s="130"/>
      <c r="U41" s="179" t="s">
        <v>76</v>
      </c>
      <c r="V41" s="180"/>
      <c r="W41" s="131" t="s">
        <v>79</v>
      </c>
      <c r="X41" s="184" t="s">
        <v>86</v>
      </c>
      <c r="Y41" s="185"/>
      <c r="Z41" s="185"/>
      <c r="AA41" s="185"/>
      <c r="AB41" s="185"/>
      <c r="AC41" s="185"/>
      <c r="AD41" s="185"/>
      <c r="AE41" s="185"/>
      <c r="AF41" s="185"/>
      <c r="AG41" s="186"/>
      <c r="AH41" s="132" t="s">
        <v>126</v>
      </c>
      <c r="AI41" s="133" t="s">
        <v>165</v>
      </c>
      <c r="AJ41" s="134" t="s">
        <v>117</v>
      </c>
      <c r="AK41" s="134" t="s">
        <v>118</v>
      </c>
      <c r="AL41" s="134" t="s">
        <v>119</v>
      </c>
      <c r="AM41" s="134" t="s">
        <v>120</v>
      </c>
      <c r="AN41" s="135"/>
    </row>
    <row r="42" spans="1:40" ht="11.25">
      <c r="A42" s="262" t="str">
        <f aca="true" t="shared" si="16" ref="A42:A58">U42</f>
        <v>*   Paraffin Series,  Cn H2n+2   *</v>
      </c>
      <c r="B42" s="262"/>
      <c r="C42" s="262"/>
      <c r="D42" s="262"/>
      <c r="E42" s="262"/>
      <c r="F42" s="64"/>
      <c r="G42" s="65"/>
      <c r="H42" s="104"/>
      <c r="I42" s="104"/>
      <c r="J42" s="66"/>
      <c r="K42" s="67"/>
      <c r="L42" s="65"/>
      <c r="M42" s="93"/>
      <c r="N42" s="69"/>
      <c r="O42" s="65"/>
      <c r="P42" s="65"/>
      <c r="Q42" s="65"/>
      <c r="R42" s="66"/>
      <c r="S42" s="75"/>
      <c r="T42" s="75"/>
      <c r="U42" s="236" t="s">
        <v>217</v>
      </c>
      <c r="V42" s="236"/>
      <c r="W42" s="236"/>
      <c r="X42" s="138"/>
      <c r="Y42" s="139"/>
      <c r="Z42" s="140"/>
      <c r="AA42" s="139"/>
      <c r="AB42" s="140"/>
      <c r="AC42" s="139"/>
      <c r="AD42" s="140"/>
      <c r="AE42" s="139"/>
      <c r="AF42" s="141"/>
      <c r="AG42" s="142"/>
      <c r="AH42" s="143"/>
      <c r="AI42" s="94"/>
      <c r="AJ42" s="94"/>
      <c r="AK42" s="94"/>
      <c r="AL42" s="94"/>
      <c r="AM42" s="94"/>
      <c r="AN42" s="136"/>
    </row>
    <row r="43" spans="1:40" ht="11.25">
      <c r="A43" s="235" t="str">
        <f t="shared" si="16"/>
        <v>Methane</v>
      </c>
      <c r="B43" s="235"/>
      <c r="C43" s="252"/>
      <c r="D43" s="234" t="str">
        <f>W43</f>
        <v>CH4</v>
      </c>
      <c r="E43" s="235"/>
      <c r="F43" s="71">
        <f aca="true" t="shared" si="17" ref="F43:F58">moleprop(X43,Y43,Z43,AA43,AB43,AC43,AD43,AE43,AF43,AG43,1)</f>
        <v>16.0426</v>
      </c>
      <c r="G43" s="72">
        <f aca="true" t="shared" si="18" ref="G43:G58">moleprop(X43,Y43,Z43,AA43,AB43,AC43,AD43,AE43,AF43,AG43,2)</f>
        <v>0.7157455910034117</v>
      </c>
      <c r="H43" s="106">
        <v>13266</v>
      </c>
      <c r="I43" s="106">
        <v>11956</v>
      </c>
      <c r="J43" s="73"/>
      <c r="K43" s="74">
        <f aca="true" t="shared" si="19" ref="K43:K58">AH43</f>
        <v>2</v>
      </c>
      <c r="L43" s="72">
        <f aca="true" t="shared" si="20" ref="L43:L58">K43/pvo2*pvn2</f>
        <v>7.54653937947494</v>
      </c>
      <c r="M43" s="73">
        <f>K43+L43</f>
        <v>9.54653937947494</v>
      </c>
      <c r="N43" s="74">
        <f>AJ43</f>
        <v>1</v>
      </c>
      <c r="O43" s="72">
        <f>AK43</f>
        <v>2</v>
      </c>
      <c r="P43" s="72">
        <f aca="true" t="shared" si="21" ref="P43:P50">L43</f>
        <v>7.54653937947494</v>
      </c>
      <c r="Q43" s="72">
        <f>AM43</f>
        <v>0</v>
      </c>
      <c r="R43" s="73"/>
      <c r="S43" s="75"/>
      <c r="T43" s="75"/>
      <c r="U43" s="249" t="s">
        <v>92</v>
      </c>
      <c r="V43" s="263"/>
      <c r="W43" s="137" t="str">
        <f aca="true" t="shared" si="22" ref="W43:W58">moleprop(X43,Y43,Z43,AA43,AB43,AC43,AD43,AE43,AF43,AG43,0)</f>
        <v>CH4</v>
      </c>
      <c r="X43" s="145" t="s">
        <v>83</v>
      </c>
      <c r="Y43" s="146"/>
      <c r="Z43" s="147" t="s">
        <v>84</v>
      </c>
      <c r="AA43" s="146">
        <v>4</v>
      </c>
      <c r="AB43" s="147"/>
      <c r="AC43" s="146"/>
      <c r="AD43" s="147"/>
      <c r="AE43" s="146"/>
      <c r="AF43" s="148"/>
      <c r="AG43" s="149"/>
      <c r="AH43" s="150">
        <v>2</v>
      </c>
      <c r="AI43" s="97" t="s">
        <v>165</v>
      </c>
      <c r="AJ43" s="97">
        <v>1</v>
      </c>
      <c r="AK43" s="97">
        <v>2</v>
      </c>
      <c r="AL43" s="97"/>
      <c r="AM43" s="97"/>
      <c r="AN43" s="144"/>
    </row>
    <row r="44" spans="1:40" ht="11.25">
      <c r="A44" s="235" t="str">
        <f t="shared" si="16"/>
        <v>Ethane</v>
      </c>
      <c r="B44" s="235"/>
      <c r="C44" s="252"/>
      <c r="D44" s="234" t="str">
        <f>W44</f>
        <v>C2H6</v>
      </c>
      <c r="E44" s="235"/>
      <c r="F44" s="71">
        <f t="shared" si="17"/>
        <v>30.069399999999998</v>
      </c>
      <c r="G44" s="72">
        <f t="shared" si="18"/>
        <v>1.3415556377468731</v>
      </c>
      <c r="H44" s="106">
        <v>12400</v>
      </c>
      <c r="I44" s="106">
        <v>11351</v>
      </c>
      <c r="J44" s="73"/>
      <c r="K44" s="74">
        <f t="shared" si="19"/>
        <v>3.5</v>
      </c>
      <c r="L44" s="72">
        <f t="shared" si="20"/>
        <v>13.206443914081145</v>
      </c>
      <c r="M44" s="73">
        <f aca="true" t="shared" si="23" ref="M44:M67">K44+L44</f>
        <v>16.706443914081145</v>
      </c>
      <c r="N44" s="74">
        <f aca="true" t="shared" si="24" ref="N44:N67">AJ44</f>
        <v>2</v>
      </c>
      <c r="O44" s="72">
        <f aca="true" t="shared" si="25" ref="O44:O67">AK44</f>
        <v>3</v>
      </c>
      <c r="P44" s="72">
        <f t="shared" si="21"/>
        <v>13.206443914081145</v>
      </c>
      <c r="Q44" s="72">
        <f aca="true" t="shared" si="26" ref="Q44:Q67">AM44</f>
        <v>0</v>
      </c>
      <c r="R44" s="73"/>
      <c r="S44" s="75"/>
      <c r="T44" s="75"/>
      <c r="U44" s="249" t="s">
        <v>143</v>
      </c>
      <c r="V44" s="263"/>
      <c r="W44" s="137" t="str">
        <f t="shared" si="22"/>
        <v>C2H6</v>
      </c>
      <c r="X44" s="145" t="s">
        <v>83</v>
      </c>
      <c r="Y44" s="146">
        <v>2</v>
      </c>
      <c r="Z44" s="147" t="s">
        <v>84</v>
      </c>
      <c r="AA44" s="146">
        <v>6</v>
      </c>
      <c r="AB44" s="147"/>
      <c r="AC44" s="146"/>
      <c r="AD44" s="147"/>
      <c r="AE44" s="146"/>
      <c r="AF44" s="148"/>
      <c r="AG44" s="149"/>
      <c r="AH44" s="150">
        <v>3.5</v>
      </c>
      <c r="AI44" s="97" t="s">
        <v>165</v>
      </c>
      <c r="AJ44" s="97">
        <v>2</v>
      </c>
      <c r="AK44" s="97">
        <v>3</v>
      </c>
      <c r="AL44" s="97"/>
      <c r="AM44" s="97"/>
      <c r="AN44" s="144"/>
    </row>
    <row r="45" spans="1:40" ht="11.25">
      <c r="A45" s="235" t="str">
        <f t="shared" si="16"/>
        <v>Propane</v>
      </c>
      <c r="B45" s="235"/>
      <c r="C45" s="252"/>
      <c r="D45" s="234" t="str">
        <f>W45</f>
        <v>C3H8</v>
      </c>
      <c r="E45" s="235"/>
      <c r="F45" s="71">
        <f t="shared" si="17"/>
        <v>44.0962</v>
      </c>
      <c r="G45" s="72">
        <f t="shared" si="18"/>
        <v>1.9673656844903349</v>
      </c>
      <c r="H45" s="106">
        <v>12034</v>
      </c>
      <c r="I45" s="106">
        <v>11080</v>
      </c>
      <c r="J45" s="73"/>
      <c r="K45" s="74">
        <f t="shared" si="19"/>
        <v>5</v>
      </c>
      <c r="L45" s="72">
        <f t="shared" si="20"/>
        <v>18.86634844868735</v>
      </c>
      <c r="M45" s="73">
        <f t="shared" si="23"/>
        <v>23.86634844868735</v>
      </c>
      <c r="N45" s="74">
        <f t="shared" si="24"/>
        <v>3</v>
      </c>
      <c r="O45" s="72">
        <f t="shared" si="25"/>
        <v>4</v>
      </c>
      <c r="P45" s="72">
        <f t="shared" si="21"/>
        <v>18.86634844868735</v>
      </c>
      <c r="Q45" s="72">
        <f t="shared" si="26"/>
        <v>0</v>
      </c>
      <c r="R45" s="73"/>
      <c r="S45" s="75"/>
      <c r="T45" s="75"/>
      <c r="U45" s="249" t="s">
        <v>144</v>
      </c>
      <c r="V45" s="263"/>
      <c r="W45" s="137" t="str">
        <f t="shared" si="22"/>
        <v>C3H8</v>
      </c>
      <c r="X45" s="145" t="s">
        <v>83</v>
      </c>
      <c r="Y45" s="146">
        <v>3</v>
      </c>
      <c r="Z45" s="147" t="s">
        <v>84</v>
      </c>
      <c r="AA45" s="146">
        <v>8</v>
      </c>
      <c r="AB45" s="147"/>
      <c r="AC45" s="146"/>
      <c r="AD45" s="147"/>
      <c r="AE45" s="146"/>
      <c r="AF45" s="148"/>
      <c r="AG45" s="149"/>
      <c r="AH45" s="150">
        <v>5</v>
      </c>
      <c r="AI45" s="97" t="s">
        <v>165</v>
      </c>
      <c r="AJ45" s="97">
        <v>3</v>
      </c>
      <c r="AK45" s="97">
        <v>4</v>
      </c>
      <c r="AL45" s="97"/>
      <c r="AM45" s="97"/>
      <c r="AN45" s="144"/>
    </row>
    <row r="46" spans="1:40" ht="11.25">
      <c r="A46" s="235" t="str">
        <f t="shared" si="16"/>
        <v>n-Butane</v>
      </c>
      <c r="B46" s="235"/>
      <c r="C46" s="252"/>
      <c r="D46" s="204" t="str">
        <f>"n-"&amp;W46</f>
        <v>n-C4H10</v>
      </c>
      <c r="E46" s="202"/>
      <c r="F46" s="71">
        <f t="shared" si="17"/>
        <v>58.123</v>
      </c>
      <c r="G46" s="72">
        <f t="shared" si="18"/>
        <v>2.593175731233796</v>
      </c>
      <c r="H46" s="106">
        <v>11838</v>
      </c>
      <c r="I46" s="106">
        <v>10933</v>
      </c>
      <c r="J46" s="73"/>
      <c r="K46" s="74">
        <f t="shared" si="19"/>
        <v>6.5</v>
      </c>
      <c r="L46" s="72">
        <f t="shared" si="20"/>
        <v>24.526252983293556</v>
      </c>
      <c r="M46" s="73">
        <f t="shared" si="23"/>
        <v>31.026252983293556</v>
      </c>
      <c r="N46" s="74">
        <f t="shared" si="24"/>
        <v>4</v>
      </c>
      <c r="O46" s="72">
        <f t="shared" si="25"/>
        <v>5</v>
      </c>
      <c r="P46" s="72">
        <f t="shared" si="21"/>
        <v>24.526252983293556</v>
      </c>
      <c r="Q46" s="72">
        <f t="shared" si="26"/>
        <v>0</v>
      </c>
      <c r="R46" s="73"/>
      <c r="S46" s="75"/>
      <c r="T46" s="75"/>
      <c r="U46" s="249" t="s">
        <v>145</v>
      </c>
      <c r="V46" s="263"/>
      <c r="W46" s="137" t="str">
        <f t="shared" si="22"/>
        <v>C4H10</v>
      </c>
      <c r="X46" s="145" t="s">
        <v>83</v>
      </c>
      <c r="Y46" s="146">
        <v>4</v>
      </c>
      <c r="Z46" s="147" t="s">
        <v>84</v>
      </c>
      <c r="AA46" s="146">
        <v>10</v>
      </c>
      <c r="AB46" s="147"/>
      <c r="AC46" s="146"/>
      <c r="AD46" s="147"/>
      <c r="AE46" s="146"/>
      <c r="AF46" s="148"/>
      <c r="AG46" s="149"/>
      <c r="AH46" s="150">
        <v>6.5</v>
      </c>
      <c r="AI46" s="97" t="s">
        <v>165</v>
      </c>
      <c r="AJ46" s="97">
        <v>4</v>
      </c>
      <c r="AK46" s="97">
        <v>5</v>
      </c>
      <c r="AL46" s="97"/>
      <c r="AM46" s="97"/>
      <c r="AN46" s="144"/>
    </row>
    <row r="47" spans="1:40" ht="11.25">
      <c r="A47" s="235" t="str">
        <f t="shared" si="16"/>
        <v>i-Butane</v>
      </c>
      <c r="B47" s="235"/>
      <c r="C47" s="252"/>
      <c r="D47" s="204" t="str">
        <f>"i-"&amp;W47</f>
        <v>i-C4H10</v>
      </c>
      <c r="E47" s="202"/>
      <c r="F47" s="71">
        <f t="shared" si="17"/>
        <v>58.123</v>
      </c>
      <c r="G47" s="72">
        <f t="shared" si="18"/>
        <v>2.593175731233796</v>
      </c>
      <c r="H47" s="106">
        <v>11809</v>
      </c>
      <c r="I47" s="106">
        <v>10905</v>
      </c>
      <c r="J47" s="73"/>
      <c r="K47" s="74">
        <f t="shared" si="19"/>
        <v>6.5</v>
      </c>
      <c r="L47" s="72">
        <f t="shared" si="20"/>
        <v>24.526252983293556</v>
      </c>
      <c r="M47" s="73">
        <f t="shared" si="23"/>
        <v>31.026252983293556</v>
      </c>
      <c r="N47" s="74">
        <f t="shared" si="24"/>
        <v>4</v>
      </c>
      <c r="O47" s="72">
        <f t="shared" si="25"/>
        <v>5</v>
      </c>
      <c r="P47" s="72">
        <f t="shared" si="21"/>
        <v>24.526252983293556</v>
      </c>
      <c r="Q47" s="72">
        <f t="shared" si="26"/>
        <v>0</v>
      </c>
      <c r="R47" s="73"/>
      <c r="S47" s="75"/>
      <c r="T47" s="75"/>
      <c r="U47" s="249" t="s">
        <v>146</v>
      </c>
      <c r="V47" s="263"/>
      <c r="W47" s="137" t="str">
        <f t="shared" si="22"/>
        <v>C4H10</v>
      </c>
      <c r="X47" s="145" t="s">
        <v>83</v>
      </c>
      <c r="Y47" s="146">
        <v>4</v>
      </c>
      <c r="Z47" s="147" t="s">
        <v>84</v>
      </c>
      <c r="AA47" s="146">
        <v>10</v>
      </c>
      <c r="AB47" s="147"/>
      <c r="AC47" s="146"/>
      <c r="AD47" s="147"/>
      <c r="AE47" s="146"/>
      <c r="AF47" s="148"/>
      <c r="AG47" s="149"/>
      <c r="AH47" s="150">
        <v>6.5</v>
      </c>
      <c r="AI47" s="97" t="s">
        <v>165</v>
      </c>
      <c r="AJ47" s="97">
        <v>4</v>
      </c>
      <c r="AK47" s="97">
        <v>5</v>
      </c>
      <c r="AL47" s="97"/>
      <c r="AM47" s="97"/>
      <c r="AN47" s="144"/>
    </row>
    <row r="48" spans="1:40" ht="11.25">
      <c r="A48" s="235" t="str">
        <f t="shared" si="16"/>
        <v>n-Pentane</v>
      </c>
      <c r="B48" s="235"/>
      <c r="C48" s="252"/>
      <c r="D48" s="204" t="str">
        <f>"n-"&amp;W48</f>
        <v>n-C5H12</v>
      </c>
      <c r="E48" s="202"/>
      <c r="F48" s="71">
        <f t="shared" si="17"/>
        <v>72.1498</v>
      </c>
      <c r="G48" s="72">
        <f t="shared" si="18"/>
        <v>3.2189857779772577</v>
      </c>
      <c r="H48" s="106">
        <v>11717</v>
      </c>
      <c r="I48" s="106">
        <v>10843</v>
      </c>
      <c r="J48" s="73"/>
      <c r="K48" s="74">
        <f t="shared" si="19"/>
        <v>8</v>
      </c>
      <c r="L48" s="72">
        <f t="shared" si="20"/>
        <v>30.18615751789976</v>
      </c>
      <c r="M48" s="73">
        <f t="shared" si="23"/>
        <v>38.18615751789976</v>
      </c>
      <c r="N48" s="74">
        <f t="shared" si="24"/>
        <v>5</v>
      </c>
      <c r="O48" s="72">
        <f t="shared" si="25"/>
        <v>6</v>
      </c>
      <c r="P48" s="72">
        <f t="shared" si="21"/>
        <v>30.18615751789976</v>
      </c>
      <c r="Q48" s="72">
        <f t="shared" si="26"/>
        <v>0</v>
      </c>
      <c r="R48" s="73"/>
      <c r="S48" s="75"/>
      <c r="T48" s="75"/>
      <c r="U48" s="249" t="s">
        <v>147</v>
      </c>
      <c r="V48" s="263"/>
      <c r="W48" s="137" t="str">
        <f t="shared" si="22"/>
        <v>C5H12</v>
      </c>
      <c r="X48" s="145" t="s">
        <v>83</v>
      </c>
      <c r="Y48" s="146">
        <v>5</v>
      </c>
      <c r="Z48" s="147" t="s">
        <v>84</v>
      </c>
      <c r="AA48" s="146">
        <v>12</v>
      </c>
      <c r="AB48" s="147"/>
      <c r="AC48" s="146"/>
      <c r="AD48" s="147"/>
      <c r="AE48" s="146"/>
      <c r="AF48" s="148"/>
      <c r="AG48" s="149"/>
      <c r="AH48" s="150">
        <v>8</v>
      </c>
      <c r="AI48" s="97" t="s">
        <v>165</v>
      </c>
      <c r="AJ48" s="97">
        <v>5</v>
      </c>
      <c r="AK48" s="97">
        <v>6</v>
      </c>
      <c r="AL48" s="97"/>
      <c r="AM48" s="97"/>
      <c r="AN48" s="144"/>
    </row>
    <row r="49" spans="1:40" ht="11.25">
      <c r="A49" s="235" t="str">
        <f t="shared" si="16"/>
        <v>i-Pentane</v>
      </c>
      <c r="B49" s="235"/>
      <c r="C49" s="252"/>
      <c r="D49" s="204" t="str">
        <f>"i-"&amp;W49</f>
        <v>i-C5H12</v>
      </c>
      <c r="E49" s="202"/>
      <c r="F49" s="71">
        <f t="shared" si="17"/>
        <v>72.1498</v>
      </c>
      <c r="G49" s="72">
        <f t="shared" si="18"/>
        <v>3.2189857779772577</v>
      </c>
      <c r="H49" s="106">
        <v>11696</v>
      </c>
      <c r="I49" s="106">
        <v>10821</v>
      </c>
      <c r="J49" s="73"/>
      <c r="K49" s="74">
        <f t="shared" si="19"/>
        <v>8</v>
      </c>
      <c r="L49" s="72">
        <f t="shared" si="20"/>
        <v>30.18615751789976</v>
      </c>
      <c r="M49" s="73">
        <f t="shared" si="23"/>
        <v>38.18615751789976</v>
      </c>
      <c r="N49" s="74">
        <f t="shared" si="24"/>
        <v>5</v>
      </c>
      <c r="O49" s="72">
        <f t="shared" si="25"/>
        <v>6</v>
      </c>
      <c r="P49" s="72">
        <f t="shared" si="21"/>
        <v>30.18615751789976</v>
      </c>
      <c r="Q49" s="72">
        <f t="shared" si="26"/>
        <v>0</v>
      </c>
      <c r="R49" s="73"/>
      <c r="S49" s="75"/>
      <c r="T49" s="75"/>
      <c r="U49" s="249" t="s">
        <v>97</v>
      </c>
      <c r="V49" s="263"/>
      <c r="W49" s="137" t="str">
        <f t="shared" si="22"/>
        <v>C5H12</v>
      </c>
      <c r="X49" s="145" t="s">
        <v>83</v>
      </c>
      <c r="Y49" s="146">
        <v>5</v>
      </c>
      <c r="Z49" s="147" t="s">
        <v>84</v>
      </c>
      <c r="AA49" s="146">
        <v>12</v>
      </c>
      <c r="AB49" s="147"/>
      <c r="AC49" s="146"/>
      <c r="AD49" s="147"/>
      <c r="AE49" s="146"/>
      <c r="AF49" s="148"/>
      <c r="AG49" s="149"/>
      <c r="AH49" s="150">
        <v>8</v>
      </c>
      <c r="AI49" s="97" t="s">
        <v>165</v>
      </c>
      <c r="AJ49" s="97">
        <v>5</v>
      </c>
      <c r="AK49" s="97">
        <v>6</v>
      </c>
      <c r="AL49" s="97"/>
      <c r="AM49" s="97"/>
      <c r="AN49" s="144"/>
    </row>
    <row r="50" spans="1:40" ht="11.25">
      <c r="A50" s="235" t="str">
        <f t="shared" si="16"/>
        <v>Neopentane</v>
      </c>
      <c r="B50" s="235"/>
      <c r="C50" s="252"/>
      <c r="D50" s="204" t="str">
        <f>"neo-"&amp;W50</f>
        <v>neo-C5H12</v>
      </c>
      <c r="E50" s="202"/>
      <c r="F50" s="71">
        <f t="shared" si="17"/>
        <v>72.1498</v>
      </c>
      <c r="G50" s="72">
        <f t="shared" si="18"/>
        <v>3.2189857779772577</v>
      </c>
      <c r="H50" s="106">
        <v>11650</v>
      </c>
      <c r="I50" s="106">
        <v>10776</v>
      </c>
      <c r="J50" s="73"/>
      <c r="K50" s="74">
        <f t="shared" si="19"/>
        <v>8</v>
      </c>
      <c r="L50" s="72">
        <f t="shared" si="20"/>
        <v>30.18615751789976</v>
      </c>
      <c r="M50" s="73">
        <f t="shared" si="23"/>
        <v>38.18615751789976</v>
      </c>
      <c r="N50" s="74">
        <f t="shared" si="24"/>
        <v>5</v>
      </c>
      <c r="O50" s="72">
        <f t="shared" si="25"/>
        <v>6</v>
      </c>
      <c r="P50" s="72">
        <f t="shared" si="21"/>
        <v>30.18615751789976</v>
      </c>
      <c r="Q50" s="72">
        <f t="shared" si="26"/>
        <v>0</v>
      </c>
      <c r="R50" s="73"/>
      <c r="S50" s="75"/>
      <c r="T50" s="75"/>
      <c r="U50" s="249" t="s">
        <v>148</v>
      </c>
      <c r="V50" s="263"/>
      <c r="W50" s="137" t="str">
        <f t="shared" si="22"/>
        <v>C5H12</v>
      </c>
      <c r="X50" s="145" t="s">
        <v>83</v>
      </c>
      <c r="Y50" s="146">
        <v>5</v>
      </c>
      <c r="Z50" s="147" t="s">
        <v>84</v>
      </c>
      <c r="AA50" s="146">
        <v>12</v>
      </c>
      <c r="AB50" s="147"/>
      <c r="AC50" s="146"/>
      <c r="AD50" s="147"/>
      <c r="AE50" s="146"/>
      <c r="AF50" s="148"/>
      <c r="AG50" s="149"/>
      <c r="AH50" s="150">
        <v>8</v>
      </c>
      <c r="AI50" s="97" t="s">
        <v>165</v>
      </c>
      <c r="AJ50" s="97">
        <v>5</v>
      </c>
      <c r="AK50" s="97">
        <v>6</v>
      </c>
      <c r="AL50" s="97"/>
      <c r="AM50" s="97"/>
      <c r="AN50" s="144"/>
    </row>
    <row r="51" spans="1:40" ht="11.25">
      <c r="A51" s="235" t="str">
        <f t="shared" si="16"/>
        <v>n-Hexane</v>
      </c>
      <c r="B51" s="235"/>
      <c r="C51" s="252"/>
      <c r="D51" s="204" t="str">
        <f>"n-"&amp;W51</f>
        <v>n-C6H14</v>
      </c>
      <c r="E51" s="202"/>
      <c r="F51" s="71">
        <f t="shared" si="17"/>
        <v>86.17660000000001</v>
      </c>
      <c r="G51" s="72">
        <f t="shared" si="18"/>
        <v>3.8447958247207197</v>
      </c>
      <c r="H51" s="106">
        <v>11633</v>
      </c>
      <c r="I51" s="106">
        <v>10779</v>
      </c>
      <c r="J51" s="73"/>
      <c r="K51" s="74">
        <f t="shared" si="19"/>
        <v>9.5</v>
      </c>
      <c r="L51" s="72">
        <f t="shared" si="20"/>
        <v>35.84606205250597</v>
      </c>
      <c r="M51" s="73">
        <f t="shared" si="23"/>
        <v>45.34606205250597</v>
      </c>
      <c r="N51" s="74">
        <f t="shared" si="24"/>
        <v>6</v>
      </c>
      <c r="O51" s="72">
        <f t="shared" si="25"/>
        <v>7</v>
      </c>
      <c r="P51" s="72">
        <f aca="true" t="shared" si="27" ref="P51:P58">L51</f>
        <v>35.84606205250597</v>
      </c>
      <c r="Q51" s="72">
        <f t="shared" si="26"/>
        <v>0</v>
      </c>
      <c r="R51" s="73"/>
      <c r="S51" s="75"/>
      <c r="T51" s="75"/>
      <c r="U51" s="249" t="s">
        <v>149</v>
      </c>
      <c r="V51" s="263"/>
      <c r="W51" s="137" t="str">
        <f t="shared" si="22"/>
        <v>C6H14</v>
      </c>
      <c r="X51" s="145" t="s">
        <v>83</v>
      </c>
      <c r="Y51" s="146">
        <v>6</v>
      </c>
      <c r="Z51" s="147" t="s">
        <v>84</v>
      </c>
      <c r="AA51" s="146">
        <v>14</v>
      </c>
      <c r="AB51" s="147"/>
      <c r="AC51" s="146"/>
      <c r="AD51" s="147"/>
      <c r="AE51" s="146"/>
      <c r="AF51" s="148"/>
      <c r="AG51" s="149"/>
      <c r="AH51" s="150">
        <v>9.5</v>
      </c>
      <c r="AI51" s="97" t="s">
        <v>165</v>
      </c>
      <c r="AJ51" s="97">
        <v>6</v>
      </c>
      <c r="AK51" s="97">
        <v>7</v>
      </c>
      <c r="AL51" s="97"/>
      <c r="AM51" s="97"/>
      <c r="AN51" s="144"/>
    </row>
    <row r="52" spans="1:40" ht="11.25">
      <c r="A52" s="235" t="str">
        <f t="shared" si="16"/>
        <v>i-Hexane</v>
      </c>
      <c r="B52" s="235"/>
      <c r="C52" s="252"/>
      <c r="D52" s="204" t="str">
        <f>"i-"&amp;W52</f>
        <v>i-C6H14</v>
      </c>
      <c r="E52" s="202"/>
      <c r="F52" s="71">
        <f t="shared" si="17"/>
        <v>86.17660000000001</v>
      </c>
      <c r="G52" s="72">
        <f t="shared" si="18"/>
        <v>3.8447958247207197</v>
      </c>
      <c r="H52" s="106">
        <v>11573</v>
      </c>
      <c r="I52" s="106">
        <v>10719</v>
      </c>
      <c r="J52" s="73"/>
      <c r="K52" s="74">
        <f t="shared" si="19"/>
        <v>9.5</v>
      </c>
      <c r="L52" s="72">
        <f t="shared" si="20"/>
        <v>35.84606205250597</v>
      </c>
      <c r="M52" s="73">
        <f t="shared" si="23"/>
        <v>45.34606205250597</v>
      </c>
      <c r="N52" s="74">
        <f t="shared" si="24"/>
        <v>6</v>
      </c>
      <c r="O52" s="72">
        <f t="shared" si="25"/>
        <v>7</v>
      </c>
      <c r="P52" s="72">
        <f t="shared" si="27"/>
        <v>35.84606205250597</v>
      </c>
      <c r="Q52" s="72">
        <f t="shared" si="26"/>
        <v>0</v>
      </c>
      <c r="R52" s="73"/>
      <c r="S52" s="75"/>
      <c r="T52" s="75"/>
      <c r="U52" s="249" t="s">
        <v>96</v>
      </c>
      <c r="V52" s="263"/>
      <c r="W52" s="137" t="str">
        <f t="shared" si="22"/>
        <v>C6H14</v>
      </c>
      <c r="X52" s="145" t="s">
        <v>83</v>
      </c>
      <c r="Y52" s="146">
        <v>6</v>
      </c>
      <c r="Z52" s="147" t="s">
        <v>84</v>
      </c>
      <c r="AA52" s="146">
        <v>14</v>
      </c>
      <c r="AB52" s="147"/>
      <c r="AC52" s="146"/>
      <c r="AD52" s="147"/>
      <c r="AE52" s="146"/>
      <c r="AF52" s="148"/>
      <c r="AG52" s="149"/>
      <c r="AH52" s="150">
        <v>9.5</v>
      </c>
      <c r="AI52" s="97" t="s">
        <v>165</v>
      </c>
      <c r="AJ52" s="97">
        <v>6</v>
      </c>
      <c r="AK52" s="97">
        <v>7</v>
      </c>
      <c r="AL52" s="97"/>
      <c r="AM52" s="97"/>
      <c r="AN52" s="144"/>
    </row>
    <row r="53" spans="1:40" ht="11.25">
      <c r="A53" s="235" t="str">
        <f t="shared" si="16"/>
        <v>n-Heptane</v>
      </c>
      <c r="B53" s="235"/>
      <c r="C53" s="252"/>
      <c r="D53" s="204" t="str">
        <f>"n-"&amp;W53</f>
        <v>n-C7H16</v>
      </c>
      <c r="E53" s="202"/>
      <c r="F53" s="71">
        <f t="shared" si="17"/>
        <v>100.2034</v>
      </c>
      <c r="G53" s="72">
        <f t="shared" si="18"/>
        <v>4.470605871464181</v>
      </c>
      <c r="H53" s="106">
        <v>11569</v>
      </c>
      <c r="I53" s="106">
        <v>10730</v>
      </c>
      <c r="J53" s="73"/>
      <c r="K53" s="74">
        <f t="shared" si="19"/>
        <v>11</v>
      </c>
      <c r="L53" s="72">
        <f t="shared" si="20"/>
        <v>41.50596658711217</v>
      </c>
      <c r="M53" s="73">
        <f t="shared" si="23"/>
        <v>52.50596658711217</v>
      </c>
      <c r="N53" s="74">
        <f t="shared" si="24"/>
        <v>7</v>
      </c>
      <c r="O53" s="72">
        <f t="shared" si="25"/>
        <v>8</v>
      </c>
      <c r="P53" s="72">
        <f t="shared" si="27"/>
        <v>41.50596658711217</v>
      </c>
      <c r="Q53" s="72">
        <f t="shared" si="26"/>
        <v>0</v>
      </c>
      <c r="R53" s="73"/>
      <c r="S53" s="75"/>
      <c r="T53" s="75"/>
      <c r="U53" s="249" t="s">
        <v>150</v>
      </c>
      <c r="V53" s="249"/>
      <c r="W53" s="137" t="str">
        <f t="shared" si="22"/>
        <v>C7H16</v>
      </c>
      <c r="X53" s="145" t="s">
        <v>83</v>
      </c>
      <c r="Y53" s="146">
        <v>7</v>
      </c>
      <c r="Z53" s="147" t="s">
        <v>84</v>
      </c>
      <c r="AA53" s="146">
        <v>16</v>
      </c>
      <c r="AB53" s="147"/>
      <c r="AC53" s="146"/>
      <c r="AD53" s="147"/>
      <c r="AE53" s="146"/>
      <c r="AF53" s="148"/>
      <c r="AG53" s="149"/>
      <c r="AH53" s="150">
        <v>11</v>
      </c>
      <c r="AI53" s="97" t="s">
        <v>165</v>
      </c>
      <c r="AJ53" s="97">
        <v>7</v>
      </c>
      <c r="AK53" s="97">
        <v>8</v>
      </c>
      <c r="AL53" s="97"/>
      <c r="AM53" s="97"/>
      <c r="AN53" s="144"/>
    </row>
    <row r="54" spans="1:40" ht="11.25">
      <c r="A54" s="235" t="str">
        <f t="shared" si="16"/>
        <v>Triptane</v>
      </c>
      <c r="B54" s="235"/>
      <c r="C54" s="252"/>
      <c r="D54" s="204" t="str">
        <f>"t-"&amp;W54</f>
        <v>t-C7H16</v>
      </c>
      <c r="E54" s="202"/>
      <c r="F54" s="71">
        <f t="shared" si="17"/>
        <v>100.2034</v>
      </c>
      <c r="G54" s="72">
        <f t="shared" si="18"/>
        <v>4.470605871464181</v>
      </c>
      <c r="H54" s="106">
        <v>11529</v>
      </c>
      <c r="I54" s="106">
        <v>10690</v>
      </c>
      <c r="J54" s="73"/>
      <c r="K54" s="74">
        <f t="shared" si="19"/>
        <v>11</v>
      </c>
      <c r="L54" s="72">
        <f t="shared" si="20"/>
        <v>41.50596658711217</v>
      </c>
      <c r="M54" s="73">
        <f t="shared" si="23"/>
        <v>52.50596658711217</v>
      </c>
      <c r="N54" s="74">
        <f t="shared" si="24"/>
        <v>7</v>
      </c>
      <c r="O54" s="72">
        <f t="shared" si="25"/>
        <v>8</v>
      </c>
      <c r="P54" s="72">
        <f t="shared" si="27"/>
        <v>41.50596658711217</v>
      </c>
      <c r="Q54" s="72">
        <f t="shared" si="26"/>
        <v>0</v>
      </c>
      <c r="R54" s="73"/>
      <c r="S54" s="75"/>
      <c r="T54" s="75"/>
      <c r="U54" s="249" t="s">
        <v>151</v>
      </c>
      <c r="V54" s="263"/>
      <c r="W54" s="137" t="str">
        <f t="shared" si="22"/>
        <v>C7H16</v>
      </c>
      <c r="X54" s="145" t="s">
        <v>83</v>
      </c>
      <c r="Y54" s="146">
        <v>7</v>
      </c>
      <c r="Z54" s="147" t="s">
        <v>84</v>
      </c>
      <c r="AA54" s="146">
        <v>16</v>
      </c>
      <c r="AB54" s="147"/>
      <c r="AC54" s="146"/>
      <c r="AD54" s="147"/>
      <c r="AE54" s="146"/>
      <c r="AF54" s="148"/>
      <c r="AG54" s="149"/>
      <c r="AH54" s="150">
        <v>11</v>
      </c>
      <c r="AI54" s="97" t="s">
        <v>165</v>
      </c>
      <c r="AJ54" s="97">
        <v>7</v>
      </c>
      <c r="AK54" s="97">
        <v>8</v>
      </c>
      <c r="AL54" s="97"/>
      <c r="AM54" s="97"/>
      <c r="AN54" s="144"/>
    </row>
    <row r="55" spans="1:40" ht="11.25">
      <c r="A55" s="235" t="str">
        <f t="shared" si="16"/>
        <v>n-Octane</v>
      </c>
      <c r="B55" s="235"/>
      <c r="C55" s="252"/>
      <c r="D55" s="204" t="str">
        <f>"n-"&amp;W55</f>
        <v>n-C8H18</v>
      </c>
      <c r="E55" s="202"/>
      <c r="F55" s="71">
        <f t="shared" si="17"/>
        <v>114.2302</v>
      </c>
      <c r="G55" s="72">
        <f t="shared" si="18"/>
        <v>5.096415918207642</v>
      </c>
      <c r="H55" s="106">
        <v>11525</v>
      </c>
      <c r="I55" s="106">
        <v>10696</v>
      </c>
      <c r="J55" s="73"/>
      <c r="K55" s="74">
        <f t="shared" si="19"/>
        <v>12.5</v>
      </c>
      <c r="L55" s="72">
        <f t="shared" si="20"/>
        <v>47.16587112171838</v>
      </c>
      <c r="M55" s="73">
        <f t="shared" si="23"/>
        <v>59.66587112171838</v>
      </c>
      <c r="N55" s="74">
        <f t="shared" si="24"/>
        <v>8</v>
      </c>
      <c r="O55" s="72">
        <f t="shared" si="25"/>
        <v>9</v>
      </c>
      <c r="P55" s="72">
        <f t="shared" si="27"/>
        <v>47.16587112171838</v>
      </c>
      <c r="Q55" s="72">
        <f t="shared" si="26"/>
        <v>0</v>
      </c>
      <c r="R55" s="73"/>
      <c r="S55" s="75"/>
      <c r="T55" s="75"/>
      <c r="U55" s="249" t="s">
        <v>152</v>
      </c>
      <c r="V55" s="263"/>
      <c r="W55" s="137" t="str">
        <f t="shared" si="22"/>
        <v>C8H18</v>
      </c>
      <c r="X55" s="145" t="s">
        <v>83</v>
      </c>
      <c r="Y55" s="146">
        <v>8</v>
      </c>
      <c r="Z55" s="147" t="s">
        <v>84</v>
      </c>
      <c r="AA55" s="146">
        <v>18</v>
      </c>
      <c r="AB55" s="147"/>
      <c r="AC55" s="146"/>
      <c r="AD55" s="147"/>
      <c r="AE55" s="146"/>
      <c r="AF55" s="148"/>
      <c r="AG55" s="149"/>
      <c r="AH55" s="150">
        <v>12.5</v>
      </c>
      <c r="AI55" s="97" t="s">
        <v>165</v>
      </c>
      <c r="AJ55" s="97">
        <v>8</v>
      </c>
      <c r="AK55" s="97">
        <v>9</v>
      </c>
      <c r="AL55" s="97"/>
      <c r="AM55" s="97"/>
      <c r="AN55" s="144"/>
    </row>
    <row r="56" spans="1:40" ht="11.25">
      <c r="A56" s="235" t="str">
        <f t="shared" si="16"/>
        <v>i-Octane</v>
      </c>
      <c r="B56" s="235"/>
      <c r="C56" s="252"/>
      <c r="D56" s="204" t="str">
        <f>"i-"&amp;W56</f>
        <v>i-C8H18</v>
      </c>
      <c r="E56" s="202"/>
      <c r="F56" s="71">
        <f t="shared" si="17"/>
        <v>114.2302</v>
      </c>
      <c r="G56" s="72">
        <f t="shared" si="18"/>
        <v>5.096415918207642</v>
      </c>
      <c r="H56" s="106">
        <v>11493</v>
      </c>
      <c r="I56" s="106">
        <v>10664</v>
      </c>
      <c r="J56" s="73"/>
      <c r="K56" s="74">
        <f t="shared" si="19"/>
        <v>12.5</v>
      </c>
      <c r="L56" s="72">
        <f t="shared" si="20"/>
        <v>47.16587112171838</v>
      </c>
      <c r="M56" s="73">
        <f t="shared" si="23"/>
        <v>59.66587112171838</v>
      </c>
      <c r="N56" s="74">
        <f t="shared" si="24"/>
        <v>8</v>
      </c>
      <c r="O56" s="72">
        <f t="shared" si="25"/>
        <v>9</v>
      </c>
      <c r="P56" s="72">
        <f t="shared" si="27"/>
        <v>47.16587112171838</v>
      </c>
      <c r="Q56" s="72">
        <f t="shared" si="26"/>
        <v>0</v>
      </c>
      <c r="R56" s="73"/>
      <c r="S56" s="75"/>
      <c r="T56" s="75"/>
      <c r="U56" s="249" t="s">
        <v>153</v>
      </c>
      <c r="V56" s="263"/>
      <c r="W56" s="137" t="str">
        <f t="shared" si="22"/>
        <v>C8H18</v>
      </c>
      <c r="X56" s="145" t="s">
        <v>83</v>
      </c>
      <c r="Y56" s="146">
        <v>8</v>
      </c>
      <c r="Z56" s="147" t="s">
        <v>84</v>
      </c>
      <c r="AA56" s="146">
        <v>18</v>
      </c>
      <c r="AB56" s="147"/>
      <c r="AC56" s="146"/>
      <c r="AD56" s="147"/>
      <c r="AE56" s="146"/>
      <c r="AF56" s="148"/>
      <c r="AG56" s="149"/>
      <c r="AH56" s="150">
        <v>12.5</v>
      </c>
      <c r="AI56" s="97" t="s">
        <v>165</v>
      </c>
      <c r="AJ56" s="97">
        <v>8</v>
      </c>
      <c r="AK56" s="97">
        <v>9</v>
      </c>
      <c r="AL56" s="97"/>
      <c r="AM56" s="97"/>
      <c r="AN56" s="144"/>
    </row>
    <row r="57" spans="1:40" ht="11.25">
      <c r="A57" s="235" t="str">
        <f t="shared" si="16"/>
        <v>n-Nonane</v>
      </c>
      <c r="B57" s="235"/>
      <c r="C57" s="252"/>
      <c r="D57" s="204" t="str">
        <f>"n-"&amp;W57</f>
        <v>n-C9H20</v>
      </c>
      <c r="E57" s="202"/>
      <c r="F57" s="71">
        <f t="shared" si="17"/>
        <v>128.257</v>
      </c>
      <c r="G57" s="72">
        <f t="shared" si="18"/>
        <v>5.722225964951104</v>
      </c>
      <c r="H57" s="106">
        <v>11493</v>
      </c>
      <c r="I57" s="106">
        <v>10673</v>
      </c>
      <c r="J57" s="73"/>
      <c r="K57" s="74">
        <f t="shared" si="19"/>
        <v>14</v>
      </c>
      <c r="L57" s="72">
        <f t="shared" si="20"/>
        <v>52.82577565632458</v>
      </c>
      <c r="M57" s="73">
        <f t="shared" si="23"/>
        <v>66.82577565632458</v>
      </c>
      <c r="N57" s="74">
        <f t="shared" si="24"/>
        <v>9</v>
      </c>
      <c r="O57" s="72">
        <f t="shared" si="25"/>
        <v>10</v>
      </c>
      <c r="P57" s="72">
        <f t="shared" si="27"/>
        <v>52.82577565632458</v>
      </c>
      <c r="Q57" s="72">
        <f t="shared" si="26"/>
        <v>0</v>
      </c>
      <c r="R57" s="73"/>
      <c r="S57" s="75"/>
      <c r="T57" s="75"/>
      <c r="U57" s="249" t="s">
        <v>154</v>
      </c>
      <c r="V57" s="249"/>
      <c r="W57" s="137" t="str">
        <f t="shared" si="22"/>
        <v>C9H20</v>
      </c>
      <c r="X57" s="145" t="s">
        <v>83</v>
      </c>
      <c r="Y57" s="146">
        <v>9</v>
      </c>
      <c r="Z57" s="147" t="s">
        <v>84</v>
      </c>
      <c r="AA57" s="146">
        <v>20</v>
      </c>
      <c r="AB57" s="147"/>
      <c r="AC57" s="146"/>
      <c r="AD57" s="147"/>
      <c r="AE57" s="146"/>
      <c r="AF57" s="148"/>
      <c r="AG57" s="149"/>
      <c r="AH57" s="150">
        <v>14</v>
      </c>
      <c r="AI57" s="97" t="s">
        <v>165</v>
      </c>
      <c r="AJ57" s="97">
        <v>9</v>
      </c>
      <c r="AK57" s="97">
        <v>10</v>
      </c>
      <c r="AL57" s="97"/>
      <c r="AM57" s="97"/>
      <c r="AN57" s="144"/>
    </row>
    <row r="58" spans="1:40" ht="11.25">
      <c r="A58" s="235" t="str">
        <f t="shared" si="16"/>
        <v>n-Decane</v>
      </c>
      <c r="B58" s="235"/>
      <c r="C58" s="252"/>
      <c r="D58" s="204" t="str">
        <f>"n-"&amp;W58</f>
        <v>n-C10H22</v>
      </c>
      <c r="E58" s="202"/>
      <c r="F58" s="71">
        <f t="shared" si="17"/>
        <v>142.28379999999999</v>
      </c>
      <c r="G58" s="72">
        <f t="shared" si="18"/>
        <v>6.348036011694565</v>
      </c>
      <c r="H58" s="106">
        <v>11465</v>
      </c>
      <c r="I58" s="106">
        <v>10652</v>
      </c>
      <c r="J58" s="73"/>
      <c r="K58" s="74">
        <f t="shared" si="19"/>
        <v>15.5</v>
      </c>
      <c r="L58" s="72">
        <f t="shared" si="20"/>
        <v>58.485680190930786</v>
      </c>
      <c r="M58" s="73">
        <f t="shared" si="23"/>
        <v>73.9856801909308</v>
      </c>
      <c r="N58" s="74">
        <f t="shared" si="24"/>
        <v>10</v>
      </c>
      <c r="O58" s="72">
        <f t="shared" si="25"/>
        <v>11</v>
      </c>
      <c r="P58" s="72">
        <f t="shared" si="27"/>
        <v>58.485680190930786</v>
      </c>
      <c r="Q58" s="72">
        <f t="shared" si="26"/>
        <v>0</v>
      </c>
      <c r="R58" s="73"/>
      <c r="S58" s="75"/>
      <c r="T58" s="75"/>
      <c r="U58" s="249" t="s">
        <v>155</v>
      </c>
      <c r="V58" s="249"/>
      <c r="W58" s="137" t="str">
        <f t="shared" si="22"/>
        <v>C10H22</v>
      </c>
      <c r="X58" s="145" t="s">
        <v>83</v>
      </c>
      <c r="Y58" s="146">
        <v>10</v>
      </c>
      <c r="Z58" s="147" t="s">
        <v>84</v>
      </c>
      <c r="AA58" s="146">
        <v>22</v>
      </c>
      <c r="AB58" s="147"/>
      <c r="AC58" s="146"/>
      <c r="AD58" s="147"/>
      <c r="AE58" s="146"/>
      <c r="AF58" s="148"/>
      <c r="AG58" s="149"/>
      <c r="AH58" s="150">
        <v>15.5</v>
      </c>
      <c r="AI58" s="97" t="s">
        <v>165</v>
      </c>
      <c r="AJ58" s="97">
        <v>10</v>
      </c>
      <c r="AK58" s="97">
        <v>11</v>
      </c>
      <c r="AL58" s="97"/>
      <c r="AM58" s="97"/>
      <c r="AN58" s="144"/>
    </row>
    <row r="59" spans="1:40" ht="11.25">
      <c r="A59" s="235"/>
      <c r="B59" s="235"/>
      <c r="C59" s="252"/>
      <c r="D59" s="234"/>
      <c r="E59" s="235"/>
      <c r="F59" s="71"/>
      <c r="G59" s="72"/>
      <c r="H59" s="106"/>
      <c r="I59" s="106"/>
      <c r="J59" s="73"/>
      <c r="K59" s="84"/>
      <c r="L59" s="72"/>
      <c r="M59" s="73"/>
      <c r="N59" s="74"/>
      <c r="O59" s="72"/>
      <c r="P59" s="72"/>
      <c r="Q59" s="72"/>
      <c r="R59" s="73"/>
      <c r="S59" s="75"/>
      <c r="T59" s="75"/>
      <c r="U59" s="157"/>
      <c r="V59" s="157"/>
      <c r="W59" s="137"/>
      <c r="X59" s="145"/>
      <c r="Y59" s="146"/>
      <c r="Z59" s="147"/>
      <c r="AA59" s="146"/>
      <c r="AB59" s="147"/>
      <c r="AC59" s="146"/>
      <c r="AD59" s="147"/>
      <c r="AE59" s="146"/>
      <c r="AF59" s="148"/>
      <c r="AG59" s="149"/>
      <c r="AH59" s="150"/>
      <c r="AI59" s="97"/>
      <c r="AJ59" s="97"/>
      <c r="AK59" s="97"/>
      <c r="AL59" s="97"/>
      <c r="AM59" s="97"/>
      <c r="AN59" s="144"/>
    </row>
    <row r="60" spans="1:40" ht="11.25">
      <c r="A60" s="262" t="str">
        <f aca="true" t="shared" si="28" ref="A60:A67">U60</f>
        <v>*   Olefin Series,  Cn H2n   *</v>
      </c>
      <c r="B60" s="262"/>
      <c r="C60" s="262"/>
      <c r="D60" s="262"/>
      <c r="E60" s="262"/>
      <c r="F60" s="71"/>
      <c r="G60" s="72"/>
      <c r="H60" s="106"/>
      <c r="I60" s="106"/>
      <c r="J60" s="73"/>
      <c r="K60" s="84"/>
      <c r="L60" s="72"/>
      <c r="M60" s="73"/>
      <c r="N60" s="74"/>
      <c r="O60" s="72"/>
      <c r="P60" s="72"/>
      <c r="Q60" s="72"/>
      <c r="R60" s="73"/>
      <c r="S60" s="75"/>
      <c r="T60" s="75"/>
      <c r="U60" s="236" t="s">
        <v>111</v>
      </c>
      <c r="V60" s="236"/>
      <c r="W60" s="236"/>
      <c r="X60" s="145"/>
      <c r="Y60" s="146"/>
      <c r="Z60" s="147"/>
      <c r="AA60" s="146"/>
      <c r="AB60" s="147"/>
      <c r="AC60" s="146"/>
      <c r="AD60" s="147"/>
      <c r="AE60" s="146"/>
      <c r="AF60" s="148"/>
      <c r="AG60" s="149"/>
      <c r="AH60" s="150"/>
      <c r="AI60" s="97"/>
      <c r="AJ60" s="97"/>
      <c r="AK60" s="97"/>
      <c r="AL60" s="97"/>
      <c r="AM60" s="97"/>
      <c r="AN60" s="144"/>
    </row>
    <row r="61" spans="1:40" ht="11.25">
      <c r="A61" s="235" t="str">
        <f t="shared" si="28"/>
        <v>Ethylene</v>
      </c>
      <c r="B61" s="235"/>
      <c r="C61" s="252"/>
      <c r="D61" s="234" t="str">
        <f>W61</f>
        <v>C2H4</v>
      </c>
      <c r="E61" s="235"/>
      <c r="F61" s="71">
        <f aca="true" t="shared" si="29" ref="F61:F67">moleprop(X61,Y61,Z61,AA61,AB61,AC61,AD61,AE61,AF61,AG61,1)</f>
        <v>28.0536</v>
      </c>
      <c r="G61" s="72">
        <f aca="true" t="shared" si="30" ref="G61:G67">moleprop(X61,Y61,Z61,AA61,AB61,AC61,AD61,AE61,AF61,AG61,2)</f>
        <v>1.251620093486923</v>
      </c>
      <c r="H61" s="106">
        <v>12024</v>
      </c>
      <c r="I61" s="106">
        <v>11275</v>
      </c>
      <c r="J61" s="73"/>
      <c r="K61" s="74">
        <f aca="true" t="shared" si="31" ref="K61:K67">AH61</f>
        <v>3</v>
      </c>
      <c r="L61" s="72">
        <f aca="true" t="shared" si="32" ref="L61:L67">K61/pvo2*pvn2</f>
        <v>11.319809069212411</v>
      </c>
      <c r="M61" s="73">
        <f t="shared" si="23"/>
        <v>14.319809069212411</v>
      </c>
      <c r="N61" s="74">
        <f t="shared" si="24"/>
        <v>2</v>
      </c>
      <c r="O61" s="72">
        <f t="shared" si="25"/>
        <v>2</v>
      </c>
      <c r="P61" s="72">
        <f aca="true" t="shared" si="33" ref="P61:P67">L61</f>
        <v>11.319809069212411</v>
      </c>
      <c r="Q61" s="72">
        <f t="shared" si="26"/>
        <v>0</v>
      </c>
      <c r="R61" s="73"/>
      <c r="S61" s="75"/>
      <c r="T61" s="75"/>
      <c r="U61" s="249" t="s">
        <v>93</v>
      </c>
      <c r="V61" s="263"/>
      <c r="W61" s="137" t="str">
        <f aca="true" t="shared" si="34" ref="W61:W67">moleprop(X61,Y61,Z61,AA61,AB61,AC61,AD61,AE61,AF61,AG61,0)</f>
        <v>C2H4</v>
      </c>
      <c r="X61" s="145" t="s">
        <v>83</v>
      </c>
      <c r="Y61" s="146">
        <v>2</v>
      </c>
      <c r="Z61" s="147" t="s">
        <v>84</v>
      </c>
      <c r="AA61" s="146">
        <v>4</v>
      </c>
      <c r="AB61" s="147"/>
      <c r="AC61" s="146"/>
      <c r="AD61" s="147"/>
      <c r="AE61" s="146"/>
      <c r="AF61" s="148"/>
      <c r="AG61" s="149"/>
      <c r="AH61" s="150">
        <v>3</v>
      </c>
      <c r="AI61" s="97" t="s">
        <v>165</v>
      </c>
      <c r="AJ61" s="97">
        <v>2</v>
      </c>
      <c r="AK61" s="97">
        <v>2</v>
      </c>
      <c r="AL61" s="97"/>
      <c r="AM61" s="97"/>
      <c r="AN61" s="144"/>
    </row>
    <row r="62" spans="1:40" ht="11.25">
      <c r="A62" s="235" t="str">
        <f t="shared" si="28"/>
        <v>Propylene</v>
      </c>
      <c r="B62" s="235"/>
      <c r="C62" s="252"/>
      <c r="D62" s="234" t="str">
        <f>W62</f>
        <v>C3H6</v>
      </c>
      <c r="E62" s="235"/>
      <c r="F62" s="71">
        <f t="shared" si="29"/>
        <v>42.0804</v>
      </c>
      <c r="G62" s="72">
        <f t="shared" si="30"/>
        <v>1.8774301402303843</v>
      </c>
      <c r="H62" s="106">
        <v>11689</v>
      </c>
      <c r="I62" s="106">
        <v>10939</v>
      </c>
      <c r="J62" s="73"/>
      <c r="K62" s="74">
        <f t="shared" si="31"/>
        <v>4.5</v>
      </c>
      <c r="L62" s="72">
        <f t="shared" si="32"/>
        <v>16.979713603818617</v>
      </c>
      <c r="M62" s="73">
        <f t="shared" si="23"/>
        <v>21.479713603818617</v>
      </c>
      <c r="N62" s="74">
        <f t="shared" si="24"/>
        <v>3</v>
      </c>
      <c r="O62" s="72">
        <f t="shared" si="25"/>
        <v>3</v>
      </c>
      <c r="P62" s="72">
        <f t="shared" si="33"/>
        <v>16.979713603818617</v>
      </c>
      <c r="Q62" s="72">
        <f t="shared" si="26"/>
        <v>0</v>
      </c>
      <c r="R62" s="73"/>
      <c r="S62" s="75"/>
      <c r="T62" s="75"/>
      <c r="U62" s="249" t="s">
        <v>156</v>
      </c>
      <c r="V62" s="263"/>
      <c r="W62" s="137" t="str">
        <f t="shared" si="34"/>
        <v>C3H6</v>
      </c>
      <c r="X62" s="145" t="s">
        <v>83</v>
      </c>
      <c r="Y62" s="146">
        <v>3</v>
      </c>
      <c r="Z62" s="147" t="s">
        <v>84</v>
      </c>
      <c r="AA62" s="146">
        <v>6</v>
      </c>
      <c r="AB62" s="147"/>
      <c r="AC62" s="146"/>
      <c r="AD62" s="147"/>
      <c r="AE62" s="146"/>
      <c r="AF62" s="148"/>
      <c r="AG62" s="149"/>
      <c r="AH62" s="150">
        <v>4.5</v>
      </c>
      <c r="AI62" s="97" t="s">
        <v>165</v>
      </c>
      <c r="AJ62" s="97">
        <v>3</v>
      </c>
      <c r="AK62" s="97">
        <v>3</v>
      </c>
      <c r="AL62" s="97"/>
      <c r="AM62" s="97"/>
      <c r="AN62" s="144"/>
    </row>
    <row r="63" spans="1:40" ht="11.25">
      <c r="A63" s="235" t="str">
        <f t="shared" si="28"/>
        <v>n-Butene</v>
      </c>
      <c r="B63" s="235"/>
      <c r="C63" s="252"/>
      <c r="D63" s="204" t="str">
        <f>"n-"&amp;W63</f>
        <v>n-C4H8</v>
      </c>
      <c r="E63" s="202"/>
      <c r="F63" s="71">
        <f t="shared" si="29"/>
        <v>56.1072</v>
      </c>
      <c r="G63" s="72">
        <f t="shared" si="30"/>
        <v>2.503240186973846</v>
      </c>
      <c r="H63" s="106">
        <v>11578</v>
      </c>
      <c r="I63" s="106">
        <v>10831</v>
      </c>
      <c r="J63" s="73"/>
      <c r="K63" s="74">
        <f t="shared" si="31"/>
        <v>6</v>
      </c>
      <c r="L63" s="72">
        <f t="shared" si="32"/>
        <v>22.639618138424822</v>
      </c>
      <c r="M63" s="73">
        <f t="shared" si="23"/>
        <v>28.639618138424822</v>
      </c>
      <c r="N63" s="74">
        <f t="shared" si="24"/>
        <v>4</v>
      </c>
      <c r="O63" s="72">
        <f t="shared" si="25"/>
        <v>4</v>
      </c>
      <c r="P63" s="72">
        <f t="shared" si="33"/>
        <v>22.639618138424822</v>
      </c>
      <c r="Q63" s="72">
        <f t="shared" si="26"/>
        <v>0</v>
      </c>
      <c r="R63" s="73"/>
      <c r="S63" s="75"/>
      <c r="T63" s="75"/>
      <c r="U63" s="249" t="s">
        <v>157</v>
      </c>
      <c r="V63" s="263"/>
      <c r="W63" s="137" t="str">
        <f t="shared" si="34"/>
        <v>C4H8</v>
      </c>
      <c r="X63" s="145" t="s">
        <v>83</v>
      </c>
      <c r="Y63" s="146">
        <v>4</v>
      </c>
      <c r="Z63" s="147" t="s">
        <v>84</v>
      </c>
      <c r="AA63" s="146">
        <v>8</v>
      </c>
      <c r="AB63" s="147"/>
      <c r="AC63" s="146"/>
      <c r="AD63" s="147"/>
      <c r="AE63" s="146"/>
      <c r="AF63" s="148"/>
      <c r="AG63" s="149"/>
      <c r="AH63" s="150">
        <v>6</v>
      </c>
      <c r="AI63" s="97" t="s">
        <v>165</v>
      </c>
      <c r="AJ63" s="97">
        <v>4</v>
      </c>
      <c r="AK63" s="97">
        <v>4</v>
      </c>
      <c r="AL63" s="97"/>
      <c r="AM63" s="97"/>
      <c r="AN63" s="144"/>
    </row>
    <row r="64" spans="1:40" ht="11.25">
      <c r="A64" s="235" t="str">
        <f t="shared" si="28"/>
        <v>i-Butene</v>
      </c>
      <c r="B64" s="235"/>
      <c r="C64" s="252"/>
      <c r="D64" s="204" t="str">
        <f>"i-"&amp;W64</f>
        <v>i-C4H8</v>
      </c>
      <c r="E64" s="202"/>
      <c r="F64" s="71">
        <f t="shared" si="29"/>
        <v>56.1072</v>
      </c>
      <c r="G64" s="72">
        <f t="shared" si="30"/>
        <v>2.503240186973846</v>
      </c>
      <c r="H64" s="106">
        <v>11517</v>
      </c>
      <c r="I64" s="106">
        <v>10768</v>
      </c>
      <c r="J64" s="73"/>
      <c r="K64" s="74">
        <f t="shared" si="31"/>
        <v>6</v>
      </c>
      <c r="L64" s="72">
        <f t="shared" si="32"/>
        <v>22.639618138424822</v>
      </c>
      <c r="M64" s="73">
        <f t="shared" si="23"/>
        <v>28.639618138424822</v>
      </c>
      <c r="N64" s="74">
        <f t="shared" si="24"/>
        <v>4</v>
      </c>
      <c r="O64" s="72">
        <f t="shared" si="25"/>
        <v>4</v>
      </c>
      <c r="P64" s="72">
        <f t="shared" si="33"/>
        <v>22.639618138424822</v>
      </c>
      <c r="Q64" s="72">
        <f t="shared" si="26"/>
        <v>0</v>
      </c>
      <c r="R64" s="73"/>
      <c r="S64" s="75"/>
      <c r="T64" s="75"/>
      <c r="U64" s="249" t="s">
        <v>158</v>
      </c>
      <c r="V64" s="263"/>
      <c r="W64" s="137" t="str">
        <f t="shared" si="34"/>
        <v>C4H8</v>
      </c>
      <c r="X64" s="145" t="s">
        <v>83</v>
      </c>
      <c r="Y64" s="146">
        <v>4</v>
      </c>
      <c r="Z64" s="147" t="s">
        <v>84</v>
      </c>
      <c r="AA64" s="146">
        <v>8</v>
      </c>
      <c r="AB64" s="147"/>
      <c r="AC64" s="146"/>
      <c r="AD64" s="147"/>
      <c r="AE64" s="146"/>
      <c r="AF64" s="148"/>
      <c r="AG64" s="149"/>
      <c r="AH64" s="150">
        <v>6</v>
      </c>
      <c r="AI64" s="97" t="s">
        <v>165</v>
      </c>
      <c r="AJ64" s="97">
        <v>4</v>
      </c>
      <c r="AK64" s="97">
        <v>4</v>
      </c>
      <c r="AL64" s="97"/>
      <c r="AM64" s="97"/>
      <c r="AN64" s="144"/>
    </row>
    <row r="65" spans="1:40" ht="11.25">
      <c r="A65" s="235" t="str">
        <f t="shared" si="28"/>
        <v>n-Pentene</v>
      </c>
      <c r="B65" s="235"/>
      <c r="C65" s="252"/>
      <c r="D65" s="204" t="str">
        <f>"n-"&amp;W65</f>
        <v>n-C5H10</v>
      </c>
      <c r="E65" s="202"/>
      <c r="F65" s="71">
        <f t="shared" si="29"/>
        <v>70.13399999999999</v>
      </c>
      <c r="G65" s="72">
        <f t="shared" si="30"/>
        <v>3.1290502337173067</v>
      </c>
      <c r="H65" s="106">
        <v>11507</v>
      </c>
      <c r="I65" s="106">
        <v>10757</v>
      </c>
      <c r="J65" s="73"/>
      <c r="K65" s="74">
        <f t="shared" si="31"/>
        <v>7.5</v>
      </c>
      <c r="L65" s="72">
        <f t="shared" si="32"/>
        <v>28.299522673031024</v>
      </c>
      <c r="M65" s="73">
        <f t="shared" si="23"/>
        <v>35.79952267303102</v>
      </c>
      <c r="N65" s="74">
        <f t="shared" si="24"/>
        <v>5</v>
      </c>
      <c r="O65" s="72">
        <f t="shared" si="25"/>
        <v>5</v>
      </c>
      <c r="P65" s="72">
        <f t="shared" si="33"/>
        <v>28.299522673031024</v>
      </c>
      <c r="Q65" s="72">
        <f t="shared" si="26"/>
        <v>0</v>
      </c>
      <c r="R65" s="73"/>
      <c r="S65" s="75"/>
      <c r="T65" s="75"/>
      <c r="U65" s="249" t="s">
        <v>159</v>
      </c>
      <c r="V65" s="263"/>
      <c r="W65" s="137" t="str">
        <f t="shared" si="34"/>
        <v>C5H10</v>
      </c>
      <c r="X65" s="145" t="s">
        <v>83</v>
      </c>
      <c r="Y65" s="146">
        <v>5</v>
      </c>
      <c r="Z65" s="147" t="s">
        <v>84</v>
      </c>
      <c r="AA65" s="146">
        <v>10</v>
      </c>
      <c r="AB65" s="147"/>
      <c r="AC65" s="146"/>
      <c r="AD65" s="147"/>
      <c r="AE65" s="146"/>
      <c r="AF65" s="148"/>
      <c r="AG65" s="149"/>
      <c r="AH65" s="150">
        <v>7.5</v>
      </c>
      <c r="AI65" s="97" t="s">
        <v>165</v>
      </c>
      <c r="AJ65" s="97">
        <v>5</v>
      </c>
      <c r="AK65" s="97">
        <v>5</v>
      </c>
      <c r="AL65" s="97"/>
      <c r="AM65" s="97"/>
      <c r="AN65" s="144"/>
    </row>
    <row r="66" spans="1:40" ht="11.25">
      <c r="A66" s="235" t="str">
        <f t="shared" si="28"/>
        <v>i-Pentene</v>
      </c>
      <c r="B66" s="235"/>
      <c r="C66" s="252"/>
      <c r="D66" s="204" t="str">
        <f>"i-"&amp;W66</f>
        <v>i-C5H10</v>
      </c>
      <c r="E66" s="202"/>
      <c r="F66" s="71">
        <f t="shared" si="29"/>
        <v>70.13399999999999</v>
      </c>
      <c r="G66" s="72">
        <f t="shared" si="30"/>
        <v>3.1290502337173067</v>
      </c>
      <c r="H66" s="106">
        <v>11408</v>
      </c>
      <c r="I66" s="106">
        <v>10635</v>
      </c>
      <c r="J66" s="73"/>
      <c r="K66" s="74">
        <f t="shared" si="31"/>
        <v>7.5</v>
      </c>
      <c r="L66" s="72">
        <f t="shared" si="32"/>
        <v>28.299522673031024</v>
      </c>
      <c r="M66" s="73">
        <f t="shared" si="23"/>
        <v>35.79952267303102</v>
      </c>
      <c r="N66" s="74">
        <f t="shared" si="24"/>
        <v>5</v>
      </c>
      <c r="O66" s="72">
        <f t="shared" si="25"/>
        <v>5</v>
      </c>
      <c r="P66" s="72">
        <f t="shared" si="33"/>
        <v>28.299522673031024</v>
      </c>
      <c r="Q66" s="72">
        <f t="shared" si="26"/>
        <v>0</v>
      </c>
      <c r="R66" s="73"/>
      <c r="S66" s="75"/>
      <c r="T66" s="75"/>
      <c r="U66" s="249" t="s">
        <v>175</v>
      </c>
      <c r="V66" s="249"/>
      <c r="W66" s="137" t="str">
        <f t="shared" si="34"/>
        <v>C5H10</v>
      </c>
      <c r="X66" s="145" t="s">
        <v>83</v>
      </c>
      <c r="Y66" s="146">
        <v>5</v>
      </c>
      <c r="Z66" s="147" t="s">
        <v>84</v>
      </c>
      <c r="AA66" s="146">
        <v>10</v>
      </c>
      <c r="AB66" s="147"/>
      <c r="AC66" s="146"/>
      <c r="AD66" s="147"/>
      <c r="AE66" s="146"/>
      <c r="AF66" s="148"/>
      <c r="AG66" s="149"/>
      <c r="AH66" s="150">
        <v>7.5</v>
      </c>
      <c r="AI66" s="97" t="s">
        <v>165</v>
      </c>
      <c r="AJ66" s="97">
        <v>5</v>
      </c>
      <c r="AK66" s="97">
        <v>5</v>
      </c>
      <c r="AL66" s="97"/>
      <c r="AM66" s="97"/>
      <c r="AN66" s="144"/>
    </row>
    <row r="67" spans="1:40" ht="11.25">
      <c r="A67" s="235" t="str">
        <f t="shared" si="28"/>
        <v>i-Hexene</v>
      </c>
      <c r="B67" s="235"/>
      <c r="C67" s="252"/>
      <c r="D67" s="204" t="str">
        <f>"i-"&amp;W67</f>
        <v>i-C6H12</v>
      </c>
      <c r="E67" s="202"/>
      <c r="F67" s="71">
        <f t="shared" si="29"/>
        <v>84.1608</v>
      </c>
      <c r="G67" s="72">
        <f t="shared" si="30"/>
        <v>3.7548602804607687</v>
      </c>
      <c r="H67" s="106">
        <v>11357</v>
      </c>
      <c r="I67" s="106">
        <v>10583</v>
      </c>
      <c r="J67" s="73"/>
      <c r="K67" s="74">
        <f t="shared" si="31"/>
        <v>9</v>
      </c>
      <c r="L67" s="72">
        <f t="shared" si="32"/>
        <v>33.95942720763723</v>
      </c>
      <c r="M67" s="73">
        <f t="shared" si="23"/>
        <v>42.95942720763723</v>
      </c>
      <c r="N67" s="74">
        <f t="shared" si="24"/>
        <v>6</v>
      </c>
      <c r="O67" s="72">
        <f t="shared" si="25"/>
        <v>6</v>
      </c>
      <c r="P67" s="72">
        <f t="shared" si="33"/>
        <v>33.95942720763723</v>
      </c>
      <c r="Q67" s="72">
        <f t="shared" si="26"/>
        <v>0</v>
      </c>
      <c r="R67" s="73"/>
      <c r="S67" s="75"/>
      <c r="T67" s="75"/>
      <c r="U67" s="249" t="s">
        <v>160</v>
      </c>
      <c r="V67" s="249"/>
      <c r="W67" s="137" t="str">
        <f t="shared" si="34"/>
        <v>C6H12</v>
      </c>
      <c r="X67" s="145" t="s">
        <v>83</v>
      </c>
      <c r="Y67" s="146">
        <v>6</v>
      </c>
      <c r="Z67" s="147" t="s">
        <v>84</v>
      </c>
      <c r="AA67" s="146">
        <v>12</v>
      </c>
      <c r="AB67" s="147"/>
      <c r="AC67" s="146"/>
      <c r="AD67" s="147"/>
      <c r="AE67" s="146"/>
      <c r="AF67" s="148"/>
      <c r="AG67" s="149"/>
      <c r="AH67" s="150">
        <v>9</v>
      </c>
      <c r="AI67" s="97" t="s">
        <v>165</v>
      </c>
      <c r="AJ67" s="97">
        <v>6</v>
      </c>
      <c r="AK67" s="97">
        <v>6</v>
      </c>
      <c r="AL67" s="97"/>
      <c r="AM67" s="97"/>
      <c r="AN67" s="144"/>
    </row>
    <row r="68" spans="1:40" ht="11.25">
      <c r="A68" s="235"/>
      <c r="B68" s="235"/>
      <c r="C68" s="252"/>
      <c r="D68" s="234"/>
      <c r="E68" s="235"/>
      <c r="F68" s="71"/>
      <c r="G68" s="72"/>
      <c r="H68" s="106"/>
      <c r="I68" s="106"/>
      <c r="J68" s="73"/>
      <c r="K68" s="84"/>
      <c r="L68" s="72"/>
      <c r="M68" s="85"/>
      <c r="N68" s="74"/>
      <c r="O68" s="72"/>
      <c r="P68" s="72"/>
      <c r="Q68" s="72"/>
      <c r="R68" s="73"/>
      <c r="S68" s="75"/>
      <c r="T68" s="75"/>
      <c r="U68" s="249"/>
      <c r="V68" s="249"/>
      <c r="W68" s="137"/>
      <c r="X68" s="145"/>
      <c r="Y68" s="146"/>
      <c r="Z68" s="147"/>
      <c r="AA68" s="146"/>
      <c r="AB68" s="147"/>
      <c r="AC68" s="146"/>
      <c r="AD68" s="147"/>
      <c r="AE68" s="146"/>
      <c r="AF68" s="148"/>
      <c r="AG68" s="149"/>
      <c r="AH68" s="150"/>
      <c r="AI68" s="97"/>
      <c r="AJ68" s="97"/>
      <c r="AK68" s="97"/>
      <c r="AL68" s="97"/>
      <c r="AM68" s="97"/>
      <c r="AN68" s="144"/>
    </row>
    <row r="69" spans="1:40" ht="11.25">
      <c r="A69" s="235"/>
      <c r="B69" s="235"/>
      <c r="C69" s="252"/>
      <c r="D69" s="234"/>
      <c r="E69" s="235"/>
      <c r="F69" s="71"/>
      <c r="G69" s="72"/>
      <c r="H69" s="106"/>
      <c r="I69" s="106"/>
      <c r="J69" s="73"/>
      <c r="K69" s="84"/>
      <c r="L69" s="72"/>
      <c r="M69" s="85"/>
      <c r="N69" s="74"/>
      <c r="O69" s="72"/>
      <c r="P69" s="72"/>
      <c r="Q69" s="72"/>
      <c r="R69" s="73"/>
      <c r="S69" s="75"/>
      <c r="T69" s="75"/>
      <c r="U69" s="249"/>
      <c r="V69" s="249"/>
      <c r="W69" s="137"/>
      <c r="X69" s="145"/>
      <c r="Y69" s="146"/>
      <c r="Z69" s="147"/>
      <c r="AA69" s="146"/>
      <c r="AB69" s="147"/>
      <c r="AC69" s="146"/>
      <c r="AD69" s="147"/>
      <c r="AE69" s="146"/>
      <c r="AF69" s="148"/>
      <c r="AG69" s="149"/>
      <c r="AH69" s="150"/>
      <c r="AI69" s="97"/>
      <c r="AJ69" s="97"/>
      <c r="AK69" s="97"/>
      <c r="AL69" s="97"/>
      <c r="AM69" s="97"/>
      <c r="AN69" s="144"/>
    </row>
    <row r="70" spans="1:40" ht="11.25">
      <c r="A70" s="256"/>
      <c r="B70" s="256"/>
      <c r="C70" s="275"/>
      <c r="D70" s="255"/>
      <c r="E70" s="256"/>
      <c r="F70" s="86"/>
      <c r="G70" s="87"/>
      <c r="H70" s="110"/>
      <c r="I70" s="110"/>
      <c r="J70" s="88"/>
      <c r="K70" s="89"/>
      <c r="L70" s="87"/>
      <c r="M70" s="90"/>
      <c r="N70" s="91"/>
      <c r="O70" s="87"/>
      <c r="P70" s="87"/>
      <c r="Q70" s="87"/>
      <c r="R70" s="88"/>
      <c r="S70" s="92"/>
      <c r="T70" s="92"/>
      <c r="U70" s="257"/>
      <c r="V70" s="257"/>
      <c r="W70" s="158"/>
      <c r="X70" s="160"/>
      <c r="Y70" s="161"/>
      <c r="Z70" s="162"/>
      <c r="AA70" s="161"/>
      <c r="AB70" s="162"/>
      <c r="AC70" s="87"/>
      <c r="AD70" s="162"/>
      <c r="AE70" s="161"/>
      <c r="AF70" s="163"/>
      <c r="AG70" s="164"/>
      <c r="AH70" s="165"/>
      <c r="AI70" s="166"/>
      <c r="AJ70" s="166"/>
      <c r="AK70" s="166"/>
      <c r="AL70" s="166"/>
      <c r="AM70" s="166"/>
      <c r="AN70" s="158"/>
    </row>
    <row r="71" spans="1:20" ht="11.25">
      <c r="A71" s="114" t="str">
        <f>A35</f>
        <v> NTES</v>
      </c>
      <c r="T71" s="175" t="str">
        <f>T35</f>
        <v>Narai Thermal Engineering Services </v>
      </c>
    </row>
    <row r="72" spans="1:20" ht="17.25" customHeight="1">
      <c r="A72" s="250" t="str">
        <f>A36</f>
        <v>C O M B U S T I O N     C O N S T A N T S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</row>
    <row r="73" spans="11:20" ht="11.25">
      <c r="K73" s="183" t="s">
        <v>121</v>
      </c>
      <c r="L73" s="183"/>
      <c r="M73" s="246" t="s">
        <v>75</v>
      </c>
      <c r="N73" s="246"/>
      <c r="O73" s="246"/>
      <c r="P73" s="183" t="s">
        <v>122</v>
      </c>
      <c r="Q73" s="183"/>
      <c r="R73" s="246" t="s">
        <v>110</v>
      </c>
      <c r="S73" s="246"/>
      <c r="T73" s="246"/>
    </row>
    <row r="74" spans="11:20" ht="11.25">
      <c r="K74" s="188" t="s">
        <v>123</v>
      </c>
      <c r="L74" s="188"/>
      <c r="M74" s="251" t="s">
        <v>124</v>
      </c>
      <c r="N74" s="251"/>
      <c r="O74" s="251"/>
      <c r="P74" s="188" t="s">
        <v>16</v>
      </c>
      <c r="Q74" s="188"/>
      <c r="R74" s="113">
        <v>0</v>
      </c>
      <c r="S74" s="115"/>
      <c r="T74" s="115"/>
    </row>
    <row r="75" spans="1:20" ht="11.25">
      <c r="A75" s="185" t="s">
        <v>76</v>
      </c>
      <c r="B75" s="185"/>
      <c r="C75" s="178"/>
      <c r="D75" s="241" t="s">
        <v>79</v>
      </c>
      <c r="E75" s="185"/>
      <c r="F75" s="116" t="s">
        <v>90</v>
      </c>
      <c r="G75" s="244" t="s">
        <v>80</v>
      </c>
      <c r="H75" s="241" t="s">
        <v>113</v>
      </c>
      <c r="I75" s="178"/>
      <c r="J75" s="117"/>
      <c r="K75" s="185" t="s">
        <v>125</v>
      </c>
      <c r="L75" s="185"/>
      <c r="M75" s="185"/>
      <c r="N75" s="184" t="s">
        <v>116</v>
      </c>
      <c r="O75" s="185"/>
      <c r="P75" s="185"/>
      <c r="Q75" s="185"/>
      <c r="R75" s="186"/>
      <c r="S75" s="118"/>
      <c r="T75" s="118"/>
    </row>
    <row r="76" spans="1:40" ht="11.25">
      <c r="A76" s="237"/>
      <c r="B76" s="237"/>
      <c r="C76" s="238"/>
      <c r="D76" s="242"/>
      <c r="E76" s="237"/>
      <c r="F76" s="121" t="s">
        <v>91</v>
      </c>
      <c r="G76" s="245"/>
      <c r="H76" s="120" t="s">
        <v>114</v>
      </c>
      <c r="I76" s="122" t="s">
        <v>115</v>
      </c>
      <c r="J76" s="123"/>
      <c r="K76" s="119" t="s">
        <v>126</v>
      </c>
      <c r="L76" s="122" t="s">
        <v>119</v>
      </c>
      <c r="M76" s="120" t="s">
        <v>127</v>
      </c>
      <c r="N76" s="121" t="s">
        <v>117</v>
      </c>
      <c r="O76" s="122" t="s">
        <v>118</v>
      </c>
      <c r="P76" s="122" t="s">
        <v>119</v>
      </c>
      <c r="Q76" s="122" t="s">
        <v>120</v>
      </c>
      <c r="R76" s="124"/>
      <c r="S76" s="125"/>
      <c r="T76" s="125"/>
      <c r="U76" s="179" t="s">
        <v>82</v>
      </c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26"/>
      <c r="AG76" s="126"/>
      <c r="AH76" s="187" t="s">
        <v>131</v>
      </c>
      <c r="AI76" s="179"/>
      <c r="AJ76" s="179"/>
      <c r="AK76" s="179"/>
      <c r="AL76" s="179"/>
      <c r="AM76" s="179"/>
      <c r="AN76" s="179"/>
    </row>
    <row r="77" spans="1:40" ht="11.25">
      <c r="A77" s="239"/>
      <c r="B77" s="239"/>
      <c r="C77" s="240"/>
      <c r="D77" s="243"/>
      <c r="E77" s="239"/>
      <c r="F77" s="127"/>
      <c r="G77" s="128" t="s">
        <v>128</v>
      </c>
      <c r="H77" s="181" t="s">
        <v>129</v>
      </c>
      <c r="I77" s="182"/>
      <c r="J77" s="129"/>
      <c r="K77" s="188" t="s">
        <v>130</v>
      </c>
      <c r="L77" s="188"/>
      <c r="M77" s="188"/>
      <c r="N77" s="189" t="s">
        <v>130</v>
      </c>
      <c r="O77" s="188"/>
      <c r="P77" s="188"/>
      <c r="Q77" s="188"/>
      <c r="R77" s="190"/>
      <c r="S77" s="130"/>
      <c r="T77" s="130"/>
      <c r="U77" s="179" t="s">
        <v>76</v>
      </c>
      <c r="V77" s="180"/>
      <c r="W77" s="131" t="s">
        <v>79</v>
      </c>
      <c r="X77" s="184" t="s">
        <v>86</v>
      </c>
      <c r="Y77" s="185"/>
      <c r="Z77" s="185"/>
      <c r="AA77" s="185"/>
      <c r="AB77" s="185"/>
      <c r="AC77" s="185"/>
      <c r="AD77" s="185"/>
      <c r="AE77" s="185"/>
      <c r="AF77" s="185"/>
      <c r="AG77" s="186"/>
      <c r="AH77" s="132" t="s">
        <v>126</v>
      </c>
      <c r="AI77" s="133" t="s">
        <v>165</v>
      </c>
      <c r="AJ77" s="134" t="s">
        <v>117</v>
      </c>
      <c r="AK77" s="134" t="s">
        <v>118</v>
      </c>
      <c r="AL77" s="134" t="s">
        <v>119</v>
      </c>
      <c r="AM77" s="134" t="s">
        <v>120</v>
      </c>
      <c r="AN77" s="135"/>
    </row>
    <row r="78" spans="1:40" ht="11.25">
      <c r="A78" s="274" t="str">
        <f aca="true" t="shared" si="35" ref="A78:A84">U78</f>
        <v>*  Alcohol Series,  Cn H2n+1 OH  *</v>
      </c>
      <c r="B78" s="274"/>
      <c r="C78" s="274"/>
      <c r="D78" s="274"/>
      <c r="E78" s="274"/>
      <c r="F78" s="64"/>
      <c r="G78" s="65"/>
      <c r="H78" s="104"/>
      <c r="I78" s="104"/>
      <c r="J78" s="66"/>
      <c r="K78" s="67"/>
      <c r="L78" s="65"/>
      <c r="M78" s="68"/>
      <c r="N78" s="69"/>
      <c r="O78" s="65"/>
      <c r="P78" s="65"/>
      <c r="Q78" s="65"/>
      <c r="R78" s="66"/>
      <c r="S78" s="70"/>
      <c r="T78" s="70"/>
      <c r="U78" s="273" t="s">
        <v>95</v>
      </c>
      <c r="V78" s="273"/>
      <c r="W78" s="273"/>
      <c r="X78" s="138"/>
      <c r="Y78" s="139"/>
      <c r="Z78" s="140"/>
      <c r="AA78" s="139"/>
      <c r="AB78" s="140"/>
      <c r="AC78" s="139"/>
      <c r="AD78" s="140"/>
      <c r="AE78" s="139"/>
      <c r="AF78" s="141"/>
      <c r="AG78" s="142"/>
      <c r="AH78" s="143"/>
      <c r="AI78" s="94"/>
      <c r="AJ78" s="94"/>
      <c r="AK78" s="94"/>
      <c r="AL78" s="94"/>
      <c r="AM78" s="94"/>
      <c r="AN78" s="136"/>
    </row>
    <row r="79" spans="1:40" ht="11.25">
      <c r="A79" s="235" t="str">
        <f t="shared" si="35"/>
        <v>Methyl Alcohol</v>
      </c>
      <c r="B79" s="235"/>
      <c r="C79" s="252"/>
      <c r="D79" s="234" t="str">
        <f aca="true" t="shared" si="36" ref="D79:D84">W79</f>
        <v>CH3OH</v>
      </c>
      <c r="E79" s="235"/>
      <c r="F79" s="71">
        <f aca="true" t="shared" si="37" ref="F79:F84">moleprop(X79,Y79,Z79,AA79,AB79,AC79,AD79,AE79,AF79,AG79,1)</f>
        <v>32.042</v>
      </c>
      <c r="G79" s="72">
        <f aca="true" t="shared" si="38" ref="G79:G84">moleprop(X79,Y79,Z79,AA79,AB79,AC79,AD79,AE79,AF79,AG79,2)</f>
        <v>1.4295638005642053</v>
      </c>
      <c r="H79" s="106">
        <v>5699</v>
      </c>
      <c r="I79" s="106">
        <v>5043</v>
      </c>
      <c r="J79" s="73"/>
      <c r="K79" s="74">
        <f aca="true" t="shared" si="39" ref="K79:K98">AH79</f>
        <v>1.5</v>
      </c>
      <c r="L79" s="72">
        <f aca="true" t="shared" si="40" ref="L79:L84">K79/pvo2*pvn2</f>
        <v>5.659904534606206</v>
      </c>
      <c r="M79" s="73">
        <f>K79+L79</f>
        <v>7.159904534606206</v>
      </c>
      <c r="N79" s="74">
        <f>AJ79</f>
        <v>1</v>
      </c>
      <c r="O79" s="72">
        <f>AK79</f>
        <v>2</v>
      </c>
      <c r="P79" s="72">
        <f>L79</f>
        <v>5.659904534606206</v>
      </c>
      <c r="Q79" s="72">
        <f>AM79</f>
        <v>0</v>
      </c>
      <c r="R79" s="73"/>
      <c r="S79" s="75"/>
      <c r="T79" s="75"/>
      <c r="U79" s="249" t="s">
        <v>161</v>
      </c>
      <c r="V79" s="263"/>
      <c r="W79" s="144" t="str">
        <f aca="true" t="shared" si="41" ref="W79:W84">moleprop(X79,Y79,Z79,AA79,AB79,AC79,AD79,AE79,AF79,AG79,0)</f>
        <v>CH3OH</v>
      </c>
      <c r="X79" s="145" t="s">
        <v>83</v>
      </c>
      <c r="Y79" s="146"/>
      <c r="Z79" s="147" t="s">
        <v>84</v>
      </c>
      <c r="AA79" s="146">
        <v>3</v>
      </c>
      <c r="AB79" s="147" t="s">
        <v>4</v>
      </c>
      <c r="AC79" s="146"/>
      <c r="AD79" s="147" t="s">
        <v>84</v>
      </c>
      <c r="AE79" s="146"/>
      <c r="AF79" s="148"/>
      <c r="AG79" s="149"/>
      <c r="AH79" s="150">
        <v>1.5</v>
      </c>
      <c r="AI79" s="97" t="s">
        <v>165</v>
      </c>
      <c r="AJ79" s="97">
        <v>1</v>
      </c>
      <c r="AK79" s="97">
        <v>2</v>
      </c>
      <c r="AL79" s="97"/>
      <c r="AM79" s="97"/>
      <c r="AN79" s="144"/>
    </row>
    <row r="80" spans="1:40" ht="11.25">
      <c r="A80" s="235" t="str">
        <f t="shared" si="35"/>
        <v>Ethyl Alcohol</v>
      </c>
      <c r="B80" s="235"/>
      <c r="C80" s="252"/>
      <c r="D80" s="234" t="str">
        <f t="shared" si="36"/>
        <v>C2H5OH</v>
      </c>
      <c r="E80" s="235"/>
      <c r="F80" s="71">
        <f t="shared" si="37"/>
        <v>46.068799999999996</v>
      </c>
      <c r="G80" s="72">
        <f t="shared" si="38"/>
        <v>2.0553738473076666</v>
      </c>
      <c r="H80" s="106">
        <v>7312</v>
      </c>
      <c r="I80" s="106">
        <v>6627</v>
      </c>
      <c r="J80" s="73"/>
      <c r="K80" s="74">
        <f t="shared" si="39"/>
        <v>3</v>
      </c>
      <c r="L80" s="72">
        <f t="shared" si="40"/>
        <v>11.319809069212411</v>
      </c>
      <c r="M80" s="73">
        <f aca="true" t="shared" si="42" ref="M80:M98">K80+L80</f>
        <v>14.319809069212411</v>
      </c>
      <c r="N80" s="74">
        <f aca="true" t="shared" si="43" ref="N80:N98">AJ80</f>
        <v>2</v>
      </c>
      <c r="O80" s="72">
        <f aca="true" t="shared" si="44" ref="O80:O98">AK80</f>
        <v>3</v>
      </c>
      <c r="P80" s="72">
        <f>L80</f>
        <v>11.319809069212411</v>
      </c>
      <c r="Q80" s="72">
        <f aca="true" t="shared" si="45" ref="Q80:Q98">AM80</f>
        <v>0</v>
      </c>
      <c r="R80" s="73"/>
      <c r="S80" s="75"/>
      <c r="T80" s="75"/>
      <c r="U80" s="249" t="s">
        <v>162</v>
      </c>
      <c r="V80" s="263"/>
      <c r="W80" s="144" t="str">
        <f t="shared" si="41"/>
        <v>C2H5OH</v>
      </c>
      <c r="X80" s="145" t="s">
        <v>83</v>
      </c>
      <c r="Y80" s="146">
        <v>2</v>
      </c>
      <c r="Z80" s="147" t="s">
        <v>84</v>
      </c>
      <c r="AA80" s="146">
        <v>5</v>
      </c>
      <c r="AB80" s="147" t="s">
        <v>4</v>
      </c>
      <c r="AC80" s="146"/>
      <c r="AD80" s="147" t="s">
        <v>84</v>
      </c>
      <c r="AE80" s="146"/>
      <c r="AF80" s="148"/>
      <c r="AG80" s="149"/>
      <c r="AH80" s="150">
        <v>3</v>
      </c>
      <c r="AI80" s="97" t="s">
        <v>165</v>
      </c>
      <c r="AJ80" s="97">
        <v>2</v>
      </c>
      <c r="AK80" s="97">
        <v>3</v>
      </c>
      <c r="AL80" s="97"/>
      <c r="AM80" s="97"/>
      <c r="AN80" s="144"/>
    </row>
    <row r="81" spans="1:40" ht="11.25">
      <c r="A81" s="235" t="str">
        <f t="shared" si="35"/>
        <v>1-Propanol</v>
      </c>
      <c r="B81" s="235"/>
      <c r="C81" s="252"/>
      <c r="D81" s="234" t="str">
        <f t="shared" si="36"/>
        <v>C3H7OH</v>
      </c>
      <c r="E81" s="235"/>
      <c r="F81" s="71">
        <f t="shared" si="37"/>
        <v>60.095600000000005</v>
      </c>
      <c r="G81" s="72">
        <f t="shared" si="38"/>
        <v>2.6811838940511286</v>
      </c>
      <c r="H81" s="106">
        <v>8033</v>
      </c>
      <c r="I81" s="106">
        <v>7334</v>
      </c>
      <c r="J81" s="73"/>
      <c r="K81" s="74">
        <f t="shared" si="39"/>
        <v>4.5</v>
      </c>
      <c r="L81" s="72">
        <f t="shared" si="40"/>
        <v>16.979713603818617</v>
      </c>
      <c r="M81" s="73">
        <f t="shared" si="42"/>
        <v>21.479713603818617</v>
      </c>
      <c r="N81" s="74">
        <f t="shared" si="43"/>
        <v>3</v>
      </c>
      <c r="O81" s="72">
        <f t="shared" si="44"/>
        <v>4</v>
      </c>
      <c r="P81" s="72">
        <f>L81</f>
        <v>16.979713603818617</v>
      </c>
      <c r="Q81" s="72">
        <f t="shared" si="45"/>
        <v>0</v>
      </c>
      <c r="R81" s="73"/>
      <c r="S81" s="75"/>
      <c r="T81" s="75"/>
      <c r="U81" s="249" t="s">
        <v>105</v>
      </c>
      <c r="V81" s="249"/>
      <c r="W81" s="144" t="str">
        <f t="shared" si="41"/>
        <v>C3H7OH</v>
      </c>
      <c r="X81" s="145" t="s">
        <v>83</v>
      </c>
      <c r="Y81" s="146">
        <v>3</v>
      </c>
      <c r="Z81" s="147" t="s">
        <v>84</v>
      </c>
      <c r="AA81" s="146">
        <v>7</v>
      </c>
      <c r="AB81" s="147" t="s">
        <v>4</v>
      </c>
      <c r="AC81" s="146"/>
      <c r="AD81" s="147" t="s">
        <v>84</v>
      </c>
      <c r="AE81" s="146"/>
      <c r="AF81" s="148"/>
      <c r="AG81" s="149"/>
      <c r="AH81" s="150">
        <v>4.5</v>
      </c>
      <c r="AI81" s="97" t="s">
        <v>165</v>
      </c>
      <c r="AJ81" s="97">
        <v>3</v>
      </c>
      <c r="AK81" s="97">
        <v>4</v>
      </c>
      <c r="AL81" s="97"/>
      <c r="AM81" s="97"/>
      <c r="AN81" s="144"/>
    </row>
    <row r="82" spans="1:40" ht="11.25">
      <c r="A82" s="235" t="str">
        <f t="shared" si="35"/>
        <v>1-Butanol</v>
      </c>
      <c r="B82" s="235"/>
      <c r="C82" s="252"/>
      <c r="D82" s="234" t="str">
        <f t="shared" si="36"/>
        <v>C4H9OH</v>
      </c>
      <c r="E82" s="235"/>
      <c r="F82" s="71">
        <f t="shared" si="37"/>
        <v>74.1224</v>
      </c>
      <c r="G82" s="72">
        <f t="shared" si="38"/>
        <v>3.3069939407945896</v>
      </c>
      <c r="H82" s="106">
        <v>8625</v>
      </c>
      <c r="I82" s="106">
        <v>7916</v>
      </c>
      <c r="J82" s="73"/>
      <c r="K82" s="74">
        <f t="shared" si="39"/>
        <v>6</v>
      </c>
      <c r="L82" s="72">
        <f t="shared" si="40"/>
        <v>22.639618138424822</v>
      </c>
      <c r="M82" s="73">
        <f t="shared" si="42"/>
        <v>28.639618138424822</v>
      </c>
      <c r="N82" s="74">
        <f t="shared" si="43"/>
        <v>4</v>
      </c>
      <c r="O82" s="72">
        <f t="shared" si="44"/>
        <v>5</v>
      </c>
      <c r="P82" s="72">
        <f>L82</f>
        <v>22.639618138424822</v>
      </c>
      <c r="Q82" s="72">
        <f t="shared" si="45"/>
        <v>0</v>
      </c>
      <c r="R82" s="73"/>
      <c r="S82" s="75"/>
      <c r="T82" s="75"/>
      <c r="U82" s="249" t="s">
        <v>106</v>
      </c>
      <c r="V82" s="249"/>
      <c r="W82" s="144" t="str">
        <f t="shared" si="41"/>
        <v>C4H9OH</v>
      </c>
      <c r="X82" s="145" t="s">
        <v>83</v>
      </c>
      <c r="Y82" s="146">
        <v>4</v>
      </c>
      <c r="Z82" s="147" t="s">
        <v>84</v>
      </c>
      <c r="AA82" s="146">
        <v>9</v>
      </c>
      <c r="AB82" s="147" t="s">
        <v>4</v>
      </c>
      <c r="AC82" s="146"/>
      <c r="AD82" s="147" t="s">
        <v>84</v>
      </c>
      <c r="AE82" s="146"/>
      <c r="AF82" s="148"/>
      <c r="AG82" s="149"/>
      <c r="AH82" s="150">
        <v>6</v>
      </c>
      <c r="AI82" s="97" t="s">
        <v>165</v>
      </c>
      <c r="AJ82" s="97">
        <v>4</v>
      </c>
      <c r="AK82" s="97">
        <v>5</v>
      </c>
      <c r="AL82" s="97"/>
      <c r="AM82" s="97"/>
      <c r="AN82" s="144"/>
    </row>
    <row r="83" spans="1:40" ht="11.25">
      <c r="A83" s="235" t="str">
        <f t="shared" si="35"/>
        <v>1-Pentanol</v>
      </c>
      <c r="B83" s="235"/>
      <c r="C83" s="252"/>
      <c r="D83" s="234" t="str">
        <f t="shared" si="36"/>
        <v>C5H11OH</v>
      </c>
      <c r="E83" s="235"/>
      <c r="F83" s="71">
        <f t="shared" si="37"/>
        <v>88.1492</v>
      </c>
      <c r="G83" s="72">
        <f t="shared" si="38"/>
        <v>3.9328039875380507</v>
      </c>
      <c r="H83" s="106">
        <v>9025</v>
      </c>
      <c r="I83" s="106">
        <v>8309</v>
      </c>
      <c r="J83" s="73"/>
      <c r="K83" s="74">
        <f t="shared" si="39"/>
        <v>7.5</v>
      </c>
      <c r="L83" s="72">
        <f t="shared" si="40"/>
        <v>28.299522673031024</v>
      </c>
      <c r="M83" s="73">
        <f t="shared" si="42"/>
        <v>35.79952267303102</v>
      </c>
      <c r="N83" s="74">
        <f t="shared" si="43"/>
        <v>5</v>
      </c>
      <c r="O83" s="72">
        <f t="shared" si="44"/>
        <v>6</v>
      </c>
      <c r="P83" s="72">
        <f>L83</f>
        <v>28.299522673031024</v>
      </c>
      <c r="Q83" s="72">
        <f t="shared" si="45"/>
        <v>0</v>
      </c>
      <c r="R83" s="73"/>
      <c r="S83" s="75"/>
      <c r="T83" s="75"/>
      <c r="U83" s="249" t="s">
        <v>163</v>
      </c>
      <c r="V83" s="249"/>
      <c r="W83" s="144" t="str">
        <f t="shared" si="41"/>
        <v>C5H11OH</v>
      </c>
      <c r="X83" s="145" t="s">
        <v>83</v>
      </c>
      <c r="Y83" s="146">
        <v>5</v>
      </c>
      <c r="Z83" s="147" t="s">
        <v>84</v>
      </c>
      <c r="AA83" s="146">
        <v>11</v>
      </c>
      <c r="AB83" s="147" t="s">
        <v>4</v>
      </c>
      <c r="AC83" s="146"/>
      <c r="AD83" s="147" t="s">
        <v>84</v>
      </c>
      <c r="AE83" s="146"/>
      <c r="AF83" s="148"/>
      <c r="AG83" s="149"/>
      <c r="AH83" s="150">
        <v>7.5</v>
      </c>
      <c r="AI83" s="97" t="s">
        <v>165</v>
      </c>
      <c r="AJ83" s="97">
        <v>5</v>
      </c>
      <c r="AK83" s="97">
        <v>6</v>
      </c>
      <c r="AL83" s="97"/>
      <c r="AM83" s="97"/>
      <c r="AN83" s="144"/>
    </row>
    <row r="84" spans="1:40" ht="11.25">
      <c r="A84" s="235" t="str">
        <f t="shared" si="35"/>
        <v>1-Hexanol</v>
      </c>
      <c r="B84" s="235"/>
      <c r="C84" s="252"/>
      <c r="D84" s="234" t="str">
        <f t="shared" si="36"/>
        <v>C6H13OH</v>
      </c>
      <c r="E84" s="235"/>
      <c r="F84" s="71">
        <f t="shared" si="37"/>
        <v>102.176</v>
      </c>
      <c r="G84" s="72">
        <f t="shared" si="38"/>
        <v>4.558614034281513</v>
      </c>
      <c r="H84" s="106">
        <v>9313</v>
      </c>
      <c r="I84" s="106">
        <v>8593</v>
      </c>
      <c r="J84" s="73"/>
      <c r="K84" s="74">
        <f t="shared" si="39"/>
        <v>9</v>
      </c>
      <c r="L84" s="72">
        <f t="shared" si="40"/>
        <v>33.95942720763723</v>
      </c>
      <c r="M84" s="73">
        <f t="shared" si="42"/>
        <v>42.95942720763723</v>
      </c>
      <c r="N84" s="74">
        <f t="shared" si="43"/>
        <v>6</v>
      </c>
      <c r="O84" s="72">
        <f t="shared" si="44"/>
        <v>7</v>
      </c>
      <c r="P84" s="72">
        <f>AL84</f>
        <v>0</v>
      </c>
      <c r="Q84" s="72">
        <f t="shared" si="45"/>
        <v>0</v>
      </c>
      <c r="R84" s="73"/>
      <c r="S84" s="75"/>
      <c r="T84" s="75"/>
      <c r="U84" s="249" t="s">
        <v>107</v>
      </c>
      <c r="V84" s="249"/>
      <c r="W84" s="144" t="str">
        <f t="shared" si="41"/>
        <v>C6H13OH</v>
      </c>
      <c r="X84" s="145" t="s">
        <v>83</v>
      </c>
      <c r="Y84" s="146">
        <v>6</v>
      </c>
      <c r="Z84" s="147" t="s">
        <v>84</v>
      </c>
      <c r="AA84" s="146">
        <v>13</v>
      </c>
      <c r="AB84" s="147" t="s">
        <v>4</v>
      </c>
      <c r="AC84" s="146"/>
      <c r="AD84" s="147" t="s">
        <v>84</v>
      </c>
      <c r="AE84" s="146"/>
      <c r="AF84" s="148"/>
      <c r="AG84" s="149"/>
      <c r="AH84" s="150">
        <v>9</v>
      </c>
      <c r="AI84" s="97" t="s">
        <v>165</v>
      </c>
      <c r="AJ84" s="97">
        <v>6</v>
      </c>
      <c r="AK84" s="97">
        <v>7</v>
      </c>
      <c r="AL84" s="97"/>
      <c r="AM84" s="97"/>
      <c r="AN84" s="144"/>
    </row>
    <row r="85" spans="1:40" ht="11.25">
      <c r="A85" s="235"/>
      <c r="B85" s="235"/>
      <c r="C85" s="252"/>
      <c r="D85" s="234"/>
      <c r="E85" s="235"/>
      <c r="F85" s="71"/>
      <c r="G85" s="72"/>
      <c r="H85" s="106"/>
      <c r="I85" s="106"/>
      <c r="J85" s="73"/>
      <c r="K85" s="74"/>
      <c r="L85" s="72"/>
      <c r="M85" s="73"/>
      <c r="N85" s="74"/>
      <c r="O85" s="72"/>
      <c r="P85" s="72"/>
      <c r="Q85" s="72"/>
      <c r="R85" s="73"/>
      <c r="S85" s="75"/>
      <c r="T85" s="75"/>
      <c r="U85" s="249"/>
      <c r="V85" s="249"/>
      <c r="W85" s="137"/>
      <c r="X85" s="145"/>
      <c r="Y85" s="146"/>
      <c r="Z85" s="147"/>
      <c r="AA85" s="146"/>
      <c r="AB85" s="147"/>
      <c r="AC85" s="146"/>
      <c r="AD85" s="147"/>
      <c r="AE85" s="146"/>
      <c r="AF85" s="148"/>
      <c r="AG85" s="149"/>
      <c r="AH85" s="150"/>
      <c r="AI85" s="97"/>
      <c r="AJ85" s="97"/>
      <c r="AK85" s="97"/>
      <c r="AL85" s="97"/>
      <c r="AM85" s="97"/>
      <c r="AN85" s="144"/>
    </row>
    <row r="86" spans="1:40" ht="11.25">
      <c r="A86" s="265" t="str">
        <f>U86</f>
        <v>*  Cycloalcane series,  Cn H2n  *</v>
      </c>
      <c r="B86" s="265"/>
      <c r="C86" s="265"/>
      <c r="D86" s="265"/>
      <c r="E86" s="265"/>
      <c r="F86" s="76"/>
      <c r="G86" s="77"/>
      <c r="H86" s="108"/>
      <c r="I86" s="108"/>
      <c r="J86" s="78"/>
      <c r="K86" s="74"/>
      <c r="L86" s="72"/>
      <c r="M86" s="73"/>
      <c r="N86" s="74"/>
      <c r="O86" s="72"/>
      <c r="P86" s="72"/>
      <c r="Q86" s="72"/>
      <c r="R86" s="78"/>
      <c r="S86" s="79"/>
      <c r="T86" s="79"/>
      <c r="U86" s="264" t="s">
        <v>214</v>
      </c>
      <c r="V86" s="264"/>
      <c r="W86" s="264"/>
      <c r="X86" s="152"/>
      <c r="Y86" s="153"/>
      <c r="Z86" s="154"/>
      <c r="AA86" s="153"/>
      <c r="AB86" s="154"/>
      <c r="AC86" s="153"/>
      <c r="AD86" s="154"/>
      <c r="AE86" s="153"/>
      <c r="AF86" s="155"/>
      <c r="AG86" s="156"/>
      <c r="AH86" s="150"/>
      <c r="AI86" s="97"/>
      <c r="AJ86" s="97"/>
      <c r="AK86" s="97"/>
      <c r="AL86" s="97"/>
      <c r="AM86" s="97"/>
      <c r="AN86" s="144"/>
    </row>
    <row r="87" spans="1:40" ht="11.25">
      <c r="A87" s="235" t="str">
        <f>U87</f>
        <v>Cyclopentane</v>
      </c>
      <c r="B87" s="235"/>
      <c r="C87" s="252"/>
      <c r="D87" s="234" t="str">
        <f>W87</f>
        <v>C5H10</v>
      </c>
      <c r="E87" s="235"/>
      <c r="F87" s="71">
        <f>moleprop(X87,Y87,Z87,AA87,AB87,AC87,AD87,AE87,AF87,AG87,1)</f>
        <v>70.13399999999999</v>
      </c>
      <c r="G87" s="72">
        <f>moleprop(X87,Y87,Z87,AA87,AB87,AC87,AD87,AE87,AF87,AG87,2)</f>
        <v>3.1290502337173067</v>
      </c>
      <c r="H87" s="106">
        <v>11210</v>
      </c>
      <c r="I87" s="106">
        <v>10461</v>
      </c>
      <c r="J87" s="73"/>
      <c r="K87" s="74">
        <f t="shared" si="39"/>
        <v>7.5</v>
      </c>
      <c r="L87" s="72">
        <f>K87/pvo2*pvn2</f>
        <v>28.299522673031024</v>
      </c>
      <c r="M87" s="73">
        <f t="shared" si="42"/>
        <v>35.79952267303102</v>
      </c>
      <c r="N87" s="74">
        <f t="shared" si="43"/>
        <v>5</v>
      </c>
      <c r="O87" s="72">
        <f t="shared" si="44"/>
        <v>5</v>
      </c>
      <c r="P87" s="72">
        <f>L87</f>
        <v>28.299522673031024</v>
      </c>
      <c r="Q87" s="72">
        <f t="shared" si="45"/>
        <v>0</v>
      </c>
      <c r="R87" s="73"/>
      <c r="S87" s="75"/>
      <c r="T87" s="75"/>
      <c r="U87" s="249" t="s">
        <v>164</v>
      </c>
      <c r="V87" s="263"/>
      <c r="W87" s="137" t="str">
        <f>moleprop(X87,Y87,Z87,AA87,AB87,AC87,AD87,AE87,AF87,AG87,0)</f>
        <v>C5H10</v>
      </c>
      <c r="X87" s="145" t="s">
        <v>83</v>
      </c>
      <c r="Y87" s="146">
        <v>5</v>
      </c>
      <c r="Z87" s="147" t="s">
        <v>84</v>
      </c>
      <c r="AA87" s="146">
        <v>10</v>
      </c>
      <c r="AB87" s="147"/>
      <c r="AC87" s="146"/>
      <c r="AD87" s="147"/>
      <c r="AE87" s="146"/>
      <c r="AF87" s="148"/>
      <c r="AG87" s="149"/>
      <c r="AH87" s="150">
        <v>7.5</v>
      </c>
      <c r="AI87" s="97" t="s">
        <v>165</v>
      </c>
      <c r="AJ87" s="97">
        <v>5</v>
      </c>
      <c r="AK87" s="97">
        <v>5</v>
      </c>
      <c r="AL87" s="97"/>
      <c r="AM87" s="97"/>
      <c r="AN87" s="144"/>
    </row>
    <row r="88" spans="1:40" ht="11.25">
      <c r="A88" s="235" t="str">
        <f>U88</f>
        <v>Cyclohexane</v>
      </c>
      <c r="B88" s="235"/>
      <c r="C88" s="252"/>
      <c r="D88" s="234" t="str">
        <f>W88</f>
        <v>C6H12</v>
      </c>
      <c r="E88" s="235"/>
      <c r="F88" s="71">
        <f>moleprop(X88,Y88,Z88,AA88,AB88,AC88,AD88,AE88,AF88,AG88,1)</f>
        <v>84.1608</v>
      </c>
      <c r="G88" s="72">
        <f>moleprop(X88,Y88,Z88,AA88,AB88,AC88,AD88,AE88,AF88,AG88,2)</f>
        <v>3.7548602804607687</v>
      </c>
      <c r="H88" s="106">
        <v>11123</v>
      </c>
      <c r="I88" s="106">
        <v>10374</v>
      </c>
      <c r="J88" s="73"/>
      <c r="K88" s="74">
        <f t="shared" si="39"/>
        <v>9</v>
      </c>
      <c r="L88" s="72">
        <f>K88/pvo2*pvn2</f>
        <v>33.95942720763723</v>
      </c>
      <c r="M88" s="73">
        <f t="shared" si="42"/>
        <v>42.95942720763723</v>
      </c>
      <c r="N88" s="74">
        <f t="shared" si="43"/>
        <v>6</v>
      </c>
      <c r="O88" s="72">
        <f t="shared" si="44"/>
        <v>6</v>
      </c>
      <c r="P88" s="72">
        <f>L88</f>
        <v>33.95942720763723</v>
      </c>
      <c r="Q88" s="72">
        <f t="shared" si="45"/>
        <v>0</v>
      </c>
      <c r="R88" s="73"/>
      <c r="S88" s="75"/>
      <c r="T88" s="75"/>
      <c r="U88" s="249" t="s">
        <v>98</v>
      </c>
      <c r="V88" s="263"/>
      <c r="W88" s="137" t="str">
        <f>moleprop(X88,Y88,Z88,AA88,AB88,AC88,AD88,AE88,AF88,AG88,0)</f>
        <v>C6H12</v>
      </c>
      <c r="X88" s="145" t="s">
        <v>83</v>
      </c>
      <c r="Y88" s="146">
        <v>6</v>
      </c>
      <c r="Z88" s="147" t="s">
        <v>84</v>
      </c>
      <c r="AA88" s="146">
        <v>12</v>
      </c>
      <c r="AB88" s="147"/>
      <c r="AC88" s="146"/>
      <c r="AD88" s="147"/>
      <c r="AE88" s="146"/>
      <c r="AF88" s="148"/>
      <c r="AG88" s="149"/>
      <c r="AH88" s="150">
        <v>9</v>
      </c>
      <c r="AI88" s="97" t="s">
        <v>165</v>
      </c>
      <c r="AJ88" s="97">
        <v>6</v>
      </c>
      <c r="AK88" s="97">
        <v>6</v>
      </c>
      <c r="AL88" s="97"/>
      <c r="AM88" s="97"/>
      <c r="AN88" s="144"/>
    </row>
    <row r="89" spans="1:40" ht="11.25">
      <c r="A89" s="235" t="str">
        <f>U89</f>
        <v>Cycloheptane</v>
      </c>
      <c r="B89" s="235"/>
      <c r="C89" s="252"/>
      <c r="D89" s="234" t="str">
        <f>W89</f>
        <v>C7H14</v>
      </c>
      <c r="E89" s="235"/>
      <c r="F89" s="71">
        <f>moleprop(X89,Y89,Z89,AA89,AB89,AC89,AD89,AE89,AF89,AG89,1)</f>
        <v>98.1876</v>
      </c>
      <c r="G89" s="72">
        <f>moleprop(X89,Y89,Z89,AA89,AB89,AC89,AD89,AE89,AF89,AG89,2)</f>
        <v>4.38067032720423</v>
      </c>
      <c r="H89" s="106">
        <v>11186</v>
      </c>
      <c r="I89" s="106">
        <v>10437</v>
      </c>
      <c r="J89" s="73"/>
      <c r="K89" s="74">
        <f t="shared" si="39"/>
        <v>10.5</v>
      </c>
      <c r="L89" s="72">
        <f>K89/pvo2*pvn2</f>
        <v>39.61933174224343</v>
      </c>
      <c r="M89" s="73">
        <f t="shared" si="42"/>
        <v>50.11933174224343</v>
      </c>
      <c r="N89" s="74">
        <f t="shared" si="43"/>
        <v>7</v>
      </c>
      <c r="O89" s="72">
        <f t="shared" si="44"/>
        <v>7</v>
      </c>
      <c r="P89" s="72">
        <f>L89</f>
        <v>39.61933174224343</v>
      </c>
      <c r="Q89" s="72">
        <f t="shared" si="45"/>
        <v>0</v>
      </c>
      <c r="R89" s="73"/>
      <c r="S89" s="75"/>
      <c r="T89" s="75"/>
      <c r="U89" s="249" t="s">
        <v>99</v>
      </c>
      <c r="V89" s="249"/>
      <c r="W89" s="137" t="str">
        <f>moleprop(X89,Y89,Z89,AA89,AB89,AC89,AD89,AE89,AF89,AG89,0)</f>
        <v>C7H14</v>
      </c>
      <c r="X89" s="145" t="s">
        <v>83</v>
      </c>
      <c r="Y89" s="146">
        <v>7</v>
      </c>
      <c r="Z89" s="147" t="s">
        <v>84</v>
      </c>
      <c r="AA89" s="146">
        <v>14</v>
      </c>
      <c r="AB89" s="147"/>
      <c r="AC89" s="146"/>
      <c r="AD89" s="147"/>
      <c r="AE89" s="146"/>
      <c r="AF89" s="148"/>
      <c r="AG89" s="149"/>
      <c r="AH89" s="150">
        <v>10.5</v>
      </c>
      <c r="AI89" s="97" t="s">
        <v>165</v>
      </c>
      <c r="AJ89" s="97">
        <v>7</v>
      </c>
      <c r="AK89" s="97">
        <v>7</v>
      </c>
      <c r="AL89" s="97"/>
      <c r="AM89" s="97"/>
      <c r="AN89" s="144"/>
    </row>
    <row r="90" spans="1:40" ht="11.25">
      <c r="A90" s="235" t="str">
        <f>U90</f>
        <v>Cyclooctane</v>
      </c>
      <c r="B90" s="235"/>
      <c r="C90" s="252"/>
      <c r="D90" s="234" t="str">
        <f>W90</f>
        <v>C8H16</v>
      </c>
      <c r="E90" s="235"/>
      <c r="F90" s="71">
        <f>moleprop(X90,Y90,Z90,AA90,AB90,AC90,AD90,AE90,AF90,AG90,1)</f>
        <v>112.2144</v>
      </c>
      <c r="G90" s="72">
        <f>moleprop(X90,Y90,Z90,AA90,AB90,AC90,AD90,AE90,AF90,AG90,2)</f>
        <v>5.006480373947692</v>
      </c>
      <c r="H90" s="106">
        <v>11212</v>
      </c>
      <c r="I90" s="106">
        <v>10463</v>
      </c>
      <c r="J90" s="73"/>
      <c r="K90" s="74">
        <f t="shared" si="39"/>
        <v>12</v>
      </c>
      <c r="L90" s="72">
        <f>K90/pvo2*pvn2</f>
        <v>45.279236276849645</v>
      </c>
      <c r="M90" s="73">
        <f t="shared" si="42"/>
        <v>57.279236276849645</v>
      </c>
      <c r="N90" s="74">
        <f t="shared" si="43"/>
        <v>8</v>
      </c>
      <c r="O90" s="72">
        <f t="shared" si="44"/>
        <v>8</v>
      </c>
      <c r="P90" s="72">
        <f>L90</f>
        <v>45.279236276849645</v>
      </c>
      <c r="Q90" s="72">
        <f t="shared" si="45"/>
        <v>0</v>
      </c>
      <c r="R90" s="73"/>
      <c r="S90" s="75"/>
      <c r="T90" s="75"/>
      <c r="U90" s="249" t="s">
        <v>100</v>
      </c>
      <c r="V90" s="263"/>
      <c r="W90" s="137" t="str">
        <f>moleprop(X90,Y90,Z90,AA90,AB90,AC90,AD90,AE90,AF90,AG90,0)</f>
        <v>C8H16</v>
      </c>
      <c r="X90" s="145" t="s">
        <v>83</v>
      </c>
      <c r="Y90" s="146">
        <v>8</v>
      </c>
      <c r="Z90" s="147" t="s">
        <v>84</v>
      </c>
      <c r="AA90" s="146">
        <v>16</v>
      </c>
      <c r="AB90" s="147"/>
      <c r="AC90" s="146"/>
      <c r="AD90" s="147"/>
      <c r="AE90" s="146"/>
      <c r="AF90" s="148"/>
      <c r="AG90" s="149"/>
      <c r="AH90" s="150">
        <v>12</v>
      </c>
      <c r="AI90" s="97" t="s">
        <v>165</v>
      </c>
      <c r="AJ90" s="97">
        <v>8</v>
      </c>
      <c r="AK90" s="97">
        <v>8</v>
      </c>
      <c r="AL90" s="97"/>
      <c r="AM90" s="97"/>
      <c r="AN90" s="144"/>
    </row>
    <row r="91" spans="1:40" ht="11.25">
      <c r="A91" s="235"/>
      <c r="B91" s="235"/>
      <c r="C91" s="252"/>
      <c r="D91" s="234"/>
      <c r="E91" s="235"/>
      <c r="F91" s="71"/>
      <c r="G91" s="72"/>
      <c r="H91" s="106"/>
      <c r="I91" s="106"/>
      <c r="J91" s="73"/>
      <c r="K91" s="74"/>
      <c r="L91" s="72"/>
      <c r="M91" s="73"/>
      <c r="N91" s="74"/>
      <c r="O91" s="72"/>
      <c r="P91" s="72"/>
      <c r="Q91" s="72"/>
      <c r="R91" s="73"/>
      <c r="S91" s="75"/>
      <c r="T91" s="75"/>
      <c r="U91" s="249"/>
      <c r="V91" s="263"/>
      <c r="W91" s="144"/>
      <c r="X91" s="145"/>
      <c r="Y91" s="146"/>
      <c r="Z91" s="147"/>
      <c r="AA91" s="146"/>
      <c r="AB91" s="147"/>
      <c r="AC91" s="146"/>
      <c r="AD91" s="147"/>
      <c r="AE91" s="146"/>
      <c r="AF91" s="148"/>
      <c r="AG91" s="149"/>
      <c r="AH91" s="150"/>
      <c r="AI91" s="97"/>
      <c r="AJ91" s="97"/>
      <c r="AK91" s="97"/>
      <c r="AL91" s="97"/>
      <c r="AM91" s="97"/>
      <c r="AN91" s="144"/>
    </row>
    <row r="92" spans="1:40" ht="11.25">
      <c r="A92" s="262" t="str">
        <f>U92</f>
        <v>*  Diolefin Series,  Cn H2n-2  *</v>
      </c>
      <c r="B92" s="262"/>
      <c r="C92" s="262"/>
      <c r="D92" s="262"/>
      <c r="E92" s="262"/>
      <c r="F92" s="71"/>
      <c r="G92" s="72"/>
      <c r="H92" s="106"/>
      <c r="I92" s="106"/>
      <c r="J92" s="73"/>
      <c r="K92" s="74"/>
      <c r="L92" s="72"/>
      <c r="M92" s="73"/>
      <c r="N92" s="74"/>
      <c r="O92" s="72"/>
      <c r="P92" s="72"/>
      <c r="Q92" s="72"/>
      <c r="R92" s="73"/>
      <c r="S92" s="75"/>
      <c r="T92" s="75"/>
      <c r="U92" s="236" t="s">
        <v>215</v>
      </c>
      <c r="V92" s="236"/>
      <c r="W92" s="236"/>
      <c r="X92" s="145"/>
      <c r="Y92" s="146"/>
      <c r="Z92" s="147"/>
      <c r="AA92" s="146"/>
      <c r="AB92" s="147"/>
      <c r="AC92" s="146"/>
      <c r="AD92" s="147"/>
      <c r="AE92" s="146"/>
      <c r="AF92" s="148"/>
      <c r="AG92" s="149"/>
      <c r="AH92" s="150"/>
      <c r="AI92" s="97"/>
      <c r="AJ92" s="97"/>
      <c r="AK92" s="97"/>
      <c r="AL92" s="97"/>
      <c r="AM92" s="97"/>
      <c r="AN92" s="144"/>
    </row>
    <row r="93" spans="1:40" ht="11.25">
      <c r="A93" s="235" t="str">
        <f>U93</f>
        <v>Isoprene</v>
      </c>
      <c r="B93" s="235"/>
      <c r="C93" s="252"/>
      <c r="D93" s="234" t="str">
        <f>W93</f>
        <v>C5H8</v>
      </c>
      <c r="E93" s="235"/>
      <c r="F93" s="71">
        <f>moleprop(X93,Y93,Z93,AA93,AB93,AC93,AD93,AE93,AF93,AG93,1)</f>
        <v>68.11819999999999</v>
      </c>
      <c r="G93" s="72">
        <f>moleprop(X93,Y93,Z93,AA93,AB93,AC93,AD93,AE93,AF93,AG93,2)</f>
        <v>3.0391146894573566</v>
      </c>
      <c r="H93" s="106">
        <v>11078</v>
      </c>
      <c r="I93" s="106">
        <v>10461</v>
      </c>
      <c r="J93" s="73"/>
      <c r="K93" s="74">
        <f t="shared" si="39"/>
        <v>7</v>
      </c>
      <c r="L93" s="72">
        <f>K93/pvo2*pvn2</f>
        <v>26.41288782816229</v>
      </c>
      <c r="M93" s="73">
        <f t="shared" si="42"/>
        <v>33.41288782816229</v>
      </c>
      <c r="N93" s="74">
        <f t="shared" si="43"/>
        <v>5</v>
      </c>
      <c r="O93" s="72">
        <f t="shared" si="44"/>
        <v>4</v>
      </c>
      <c r="P93" s="72">
        <f>L93</f>
        <v>26.41288782816229</v>
      </c>
      <c r="Q93" s="72">
        <f t="shared" si="45"/>
        <v>0</v>
      </c>
      <c r="R93" s="73"/>
      <c r="S93" s="75"/>
      <c r="T93" s="75"/>
      <c r="U93" s="249" t="s">
        <v>101</v>
      </c>
      <c r="V93" s="249"/>
      <c r="W93" s="137" t="str">
        <f>moleprop(X93,Y93,Z93,AA93,AB93,AC93,AD93,AE93,AF93,AG93,0)</f>
        <v>C5H8</v>
      </c>
      <c r="X93" s="145" t="s">
        <v>83</v>
      </c>
      <c r="Y93" s="146">
        <v>5</v>
      </c>
      <c r="Z93" s="147" t="s">
        <v>84</v>
      </c>
      <c r="AA93" s="146">
        <v>8</v>
      </c>
      <c r="AB93" s="147"/>
      <c r="AC93" s="146"/>
      <c r="AD93" s="147"/>
      <c r="AE93" s="146"/>
      <c r="AF93" s="148"/>
      <c r="AG93" s="149"/>
      <c r="AH93" s="150">
        <v>7</v>
      </c>
      <c r="AI93" s="97" t="s">
        <v>165</v>
      </c>
      <c r="AJ93" s="97">
        <v>5</v>
      </c>
      <c r="AK93" s="97">
        <v>4</v>
      </c>
      <c r="AL93" s="97"/>
      <c r="AM93" s="97"/>
      <c r="AN93" s="144"/>
    </row>
    <row r="94" spans="1:40" ht="11.25">
      <c r="A94" s="235" t="str">
        <f>U94</f>
        <v>1/5-Hexadiene</v>
      </c>
      <c r="B94" s="235"/>
      <c r="C94" s="252"/>
      <c r="D94" s="234" t="str">
        <f>W94</f>
        <v>C6H10</v>
      </c>
      <c r="E94" s="235"/>
      <c r="F94" s="71">
        <f>moleprop(X94,Y94,Z94,AA94,AB94,AC94,AD94,AE94,AF94,AG94,1)</f>
        <v>82.14500000000001</v>
      </c>
      <c r="G94" s="72">
        <f>moleprop(X94,Y94,Z94,AA94,AB94,AC94,AD94,AE94,AF94,AG94,2)</f>
        <v>3.664924736200819</v>
      </c>
      <c r="H94" s="106">
        <v>11177</v>
      </c>
      <c r="I94" s="106">
        <v>10409</v>
      </c>
      <c r="J94" s="73"/>
      <c r="K94" s="74">
        <f t="shared" si="39"/>
        <v>8.5</v>
      </c>
      <c r="L94" s="72">
        <f>K94/pvo2*pvn2</f>
        <v>32.072792362768496</v>
      </c>
      <c r="M94" s="73">
        <f t="shared" si="42"/>
        <v>40.572792362768496</v>
      </c>
      <c r="N94" s="74">
        <f t="shared" si="43"/>
        <v>6</v>
      </c>
      <c r="O94" s="72">
        <f t="shared" si="44"/>
        <v>5</v>
      </c>
      <c r="P94" s="72">
        <f>L94</f>
        <v>32.072792362768496</v>
      </c>
      <c r="Q94" s="72">
        <f t="shared" si="45"/>
        <v>0</v>
      </c>
      <c r="R94" s="73"/>
      <c r="S94" s="75"/>
      <c r="T94" s="75"/>
      <c r="U94" s="249" t="s">
        <v>102</v>
      </c>
      <c r="V94" s="249"/>
      <c r="W94" s="137" t="str">
        <f>moleprop(X94,Y94,Z94,AA94,AB94,AC94,AD94,AE94,AF94,AG94,0)</f>
        <v>C6H10</v>
      </c>
      <c r="X94" s="145" t="s">
        <v>83</v>
      </c>
      <c r="Y94" s="146">
        <v>6</v>
      </c>
      <c r="Z94" s="147" t="s">
        <v>84</v>
      </c>
      <c r="AA94" s="146">
        <v>10</v>
      </c>
      <c r="AB94" s="147"/>
      <c r="AC94" s="146"/>
      <c r="AD94" s="147"/>
      <c r="AE94" s="146"/>
      <c r="AF94" s="148"/>
      <c r="AG94" s="149"/>
      <c r="AH94" s="150">
        <v>8.5</v>
      </c>
      <c r="AI94" s="97" t="s">
        <v>165</v>
      </c>
      <c r="AJ94" s="97">
        <v>6</v>
      </c>
      <c r="AK94" s="97">
        <v>5</v>
      </c>
      <c r="AL94" s="97"/>
      <c r="AM94" s="97"/>
      <c r="AN94" s="144"/>
    </row>
    <row r="95" spans="1:40" ht="11.25">
      <c r="A95" s="258"/>
      <c r="B95" s="258"/>
      <c r="C95" s="259"/>
      <c r="D95" s="260"/>
      <c r="E95" s="258"/>
      <c r="F95" s="80"/>
      <c r="G95" s="81"/>
      <c r="H95" s="111"/>
      <c r="I95" s="111"/>
      <c r="J95" s="82"/>
      <c r="K95" s="74"/>
      <c r="L95" s="72"/>
      <c r="M95" s="73"/>
      <c r="N95" s="74"/>
      <c r="O95" s="72"/>
      <c r="P95" s="72"/>
      <c r="Q95" s="72"/>
      <c r="R95" s="82"/>
      <c r="S95" s="83"/>
      <c r="T95" s="83"/>
      <c r="U95" s="261"/>
      <c r="V95" s="261"/>
      <c r="W95" s="167"/>
      <c r="X95" s="168"/>
      <c r="Y95" s="169"/>
      <c r="Z95" s="170"/>
      <c r="AA95" s="169"/>
      <c r="AB95" s="170"/>
      <c r="AC95" s="169"/>
      <c r="AD95" s="170"/>
      <c r="AE95" s="169"/>
      <c r="AF95" s="171"/>
      <c r="AG95" s="172"/>
      <c r="AH95" s="150"/>
      <c r="AI95" s="97"/>
      <c r="AJ95" s="97"/>
      <c r="AK95" s="97"/>
      <c r="AL95" s="97"/>
      <c r="AM95" s="97"/>
      <c r="AN95" s="144"/>
    </row>
    <row r="96" spans="1:40" ht="11.25">
      <c r="A96" s="262" t="str">
        <f>U96</f>
        <v>*  Cycloolefin series,  Cn H2n-2  *</v>
      </c>
      <c r="B96" s="262"/>
      <c r="C96" s="262"/>
      <c r="D96" s="262"/>
      <c r="E96" s="262"/>
      <c r="F96" s="71"/>
      <c r="G96" s="72"/>
      <c r="H96" s="106"/>
      <c r="I96" s="106"/>
      <c r="J96" s="73"/>
      <c r="K96" s="74"/>
      <c r="L96" s="72"/>
      <c r="M96" s="73"/>
      <c r="N96" s="74"/>
      <c r="O96" s="72"/>
      <c r="P96" s="72"/>
      <c r="Q96" s="72"/>
      <c r="R96" s="73"/>
      <c r="S96" s="75"/>
      <c r="T96" s="75"/>
      <c r="U96" s="236" t="s">
        <v>216</v>
      </c>
      <c r="V96" s="236"/>
      <c r="W96" s="236"/>
      <c r="X96" s="145"/>
      <c r="Y96" s="146"/>
      <c r="Z96" s="147"/>
      <c r="AA96" s="146"/>
      <c r="AB96" s="147"/>
      <c r="AC96" s="146"/>
      <c r="AD96" s="147"/>
      <c r="AE96" s="146"/>
      <c r="AF96" s="148"/>
      <c r="AG96" s="149"/>
      <c r="AH96" s="150"/>
      <c r="AI96" s="97"/>
      <c r="AJ96" s="97"/>
      <c r="AK96" s="97"/>
      <c r="AL96" s="97"/>
      <c r="AM96" s="97"/>
      <c r="AN96" s="144"/>
    </row>
    <row r="97" spans="1:40" ht="11.25">
      <c r="A97" s="235" t="str">
        <f>U97</f>
        <v>Cyclopentene</v>
      </c>
      <c r="B97" s="235"/>
      <c r="C97" s="252"/>
      <c r="D97" s="234" t="str">
        <f>W97</f>
        <v>C5H8</v>
      </c>
      <c r="E97" s="235"/>
      <c r="F97" s="71">
        <f>moleprop(X97,Y97,Z97,AA97,AB97,AC97,AD97,AE97,AF97,AG97,1)</f>
        <v>68.11819999999999</v>
      </c>
      <c r="G97" s="72">
        <f>moleprop(X97,Y97,Z97,AA97,AB97,AC97,AD97,AE97,AF97,AG97,2)</f>
        <v>3.0391146894573566</v>
      </c>
      <c r="H97" s="106">
        <v>10923</v>
      </c>
      <c r="I97" s="106">
        <v>10306</v>
      </c>
      <c r="J97" s="73"/>
      <c r="K97" s="74">
        <f t="shared" si="39"/>
        <v>7</v>
      </c>
      <c r="L97" s="72">
        <f>K97/pvo2*pvn2</f>
        <v>26.41288782816229</v>
      </c>
      <c r="M97" s="73">
        <f t="shared" si="42"/>
        <v>33.41288782816229</v>
      </c>
      <c r="N97" s="74">
        <f t="shared" si="43"/>
        <v>5</v>
      </c>
      <c r="O97" s="72">
        <f t="shared" si="44"/>
        <v>4</v>
      </c>
      <c r="P97" s="72">
        <f>L97</f>
        <v>26.41288782816229</v>
      </c>
      <c r="Q97" s="72">
        <f t="shared" si="45"/>
        <v>0</v>
      </c>
      <c r="R97" s="73"/>
      <c r="S97" s="75"/>
      <c r="T97" s="75"/>
      <c r="U97" s="249" t="s">
        <v>103</v>
      </c>
      <c r="V97" s="263"/>
      <c r="W97" s="137" t="str">
        <f>moleprop(X97,Y97,Z97,AA97,AB97,AC97,AD97,AE97,AF97,AG97,0)</f>
        <v>C5H8</v>
      </c>
      <c r="X97" s="145" t="s">
        <v>83</v>
      </c>
      <c r="Y97" s="146">
        <v>5</v>
      </c>
      <c r="Z97" s="147" t="s">
        <v>84</v>
      </c>
      <c r="AA97" s="146">
        <v>8</v>
      </c>
      <c r="AB97" s="147"/>
      <c r="AC97" s="146"/>
      <c r="AD97" s="147"/>
      <c r="AE97" s="146"/>
      <c r="AF97" s="148"/>
      <c r="AG97" s="149"/>
      <c r="AH97" s="150">
        <v>7</v>
      </c>
      <c r="AI97" s="97" t="s">
        <v>165</v>
      </c>
      <c r="AJ97" s="97">
        <v>5</v>
      </c>
      <c r="AK97" s="97">
        <v>4</v>
      </c>
      <c r="AL97" s="97"/>
      <c r="AM97" s="97"/>
      <c r="AN97" s="144"/>
    </row>
    <row r="98" spans="1:40" ht="11.25">
      <c r="A98" s="235" t="str">
        <f>U98</f>
        <v>Cyclohexene</v>
      </c>
      <c r="B98" s="235"/>
      <c r="C98" s="252"/>
      <c r="D98" s="234" t="str">
        <f>W98</f>
        <v>C6H10</v>
      </c>
      <c r="E98" s="235"/>
      <c r="F98" s="71">
        <f>moleprop(X98,Y98,Z98,AA98,AB98,AC98,AD98,AE98,AF98,AG98,1)</f>
        <v>82.14500000000001</v>
      </c>
      <c r="G98" s="72">
        <f>moleprop(X98,Y98,Z98,AA98,AB98,AC98,AD98,AE98,AF98,AG98,2)</f>
        <v>3.664924736200819</v>
      </c>
      <c r="H98" s="106">
        <v>10909</v>
      </c>
      <c r="I98" s="106">
        <v>10269</v>
      </c>
      <c r="J98" s="73"/>
      <c r="K98" s="74">
        <f t="shared" si="39"/>
        <v>8.5</v>
      </c>
      <c r="L98" s="72">
        <f>K98/pvo2*pvn2</f>
        <v>32.072792362768496</v>
      </c>
      <c r="M98" s="73">
        <f t="shared" si="42"/>
        <v>40.572792362768496</v>
      </c>
      <c r="N98" s="74">
        <f t="shared" si="43"/>
        <v>6</v>
      </c>
      <c r="O98" s="72">
        <f t="shared" si="44"/>
        <v>5</v>
      </c>
      <c r="P98" s="72">
        <f>L98</f>
        <v>32.072792362768496</v>
      </c>
      <c r="Q98" s="72">
        <f t="shared" si="45"/>
        <v>0</v>
      </c>
      <c r="R98" s="73"/>
      <c r="S98" s="75"/>
      <c r="T98" s="75"/>
      <c r="U98" s="249" t="s">
        <v>104</v>
      </c>
      <c r="V98" s="263"/>
      <c r="W98" s="137" t="str">
        <f>moleprop(X98,Y98,Z98,AA98,AB98,AC98,AD98,AE98,AF98,AG98,0)</f>
        <v>C6H10</v>
      </c>
      <c r="X98" s="145" t="s">
        <v>83</v>
      </c>
      <c r="Y98" s="146">
        <v>6</v>
      </c>
      <c r="Z98" s="147" t="s">
        <v>84</v>
      </c>
      <c r="AA98" s="146">
        <v>10</v>
      </c>
      <c r="AB98" s="147"/>
      <c r="AC98" s="146"/>
      <c r="AD98" s="147"/>
      <c r="AE98" s="146"/>
      <c r="AF98" s="148"/>
      <c r="AG98" s="149"/>
      <c r="AH98" s="150">
        <v>8.5</v>
      </c>
      <c r="AI98" s="97" t="s">
        <v>165</v>
      </c>
      <c r="AJ98" s="97">
        <v>6</v>
      </c>
      <c r="AK98" s="97">
        <v>5</v>
      </c>
      <c r="AL98" s="97"/>
      <c r="AM98" s="97"/>
      <c r="AN98" s="144"/>
    </row>
    <row r="99" spans="1:40" ht="11.25">
      <c r="A99" s="235"/>
      <c r="B99" s="235"/>
      <c r="C99" s="252"/>
      <c r="D99" s="234"/>
      <c r="E99" s="235"/>
      <c r="F99" s="71"/>
      <c r="G99" s="72"/>
      <c r="H99" s="106"/>
      <c r="I99" s="106"/>
      <c r="J99" s="73"/>
      <c r="K99" s="84"/>
      <c r="L99" s="72"/>
      <c r="M99" s="85"/>
      <c r="N99" s="74"/>
      <c r="O99" s="72"/>
      <c r="P99" s="72"/>
      <c r="Q99" s="72"/>
      <c r="R99" s="73"/>
      <c r="S99" s="75"/>
      <c r="T99" s="75"/>
      <c r="U99" s="249"/>
      <c r="V99" s="249"/>
      <c r="W99" s="144"/>
      <c r="X99" s="145"/>
      <c r="Y99" s="146"/>
      <c r="Z99" s="147"/>
      <c r="AA99" s="146"/>
      <c r="AB99" s="147"/>
      <c r="AC99" s="146"/>
      <c r="AD99" s="147"/>
      <c r="AE99" s="146"/>
      <c r="AF99" s="148"/>
      <c r="AG99" s="149"/>
      <c r="AH99" s="150"/>
      <c r="AI99" s="97"/>
      <c r="AJ99" s="97"/>
      <c r="AK99" s="97"/>
      <c r="AL99" s="97"/>
      <c r="AM99" s="97"/>
      <c r="AN99" s="144"/>
    </row>
    <row r="100" spans="1:40" ht="11.25">
      <c r="A100" s="235"/>
      <c r="B100" s="235"/>
      <c r="C100" s="252"/>
      <c r="D100" s="234"/>
      <c r="E100" s="235"/>
      <c r="F100" s="71"/>
      <c r="G100" s="72"/>
      <c r="H100" s="106"/>
      <c r="I100" s="106"/>
      <c r="J100" s="73"/>
      <c r="K100" s="84"/>
      <c r="L100" s="72"/>
      <c r="M100" s="85"/>
      <c r="N100" s="74"/>
      <c r="O100" s="72"/>
      <c r="P100" s="72"/>
      <c r="Q100" s="72"/>
      <c r="R100" s="73"/>
      <c r="S100" s="75"/>
      <c r="T100" s="75"/>
      <c r="U100" s="249"/>
      <c r="V100" s="249"/>
      <c r="W100" s="144"/>
      <c r="X100" s="145"/>
      <c r="Y100" s="146"/>
      <c r="Z100" s="147"/>
      <c r="AA100" s="146"/>
      <c r="AB100" s="147"/>
      <c r="AC100" s="146"/>
      <c r="AD100" s="147"/>
      <c r="AE100" s="146"/>
      <c r="AF100" s="148"/>
      <c r="AG100" s="149"/>
      <c r="AH100" s="150"/>
      <c r="AI100" s="97"/>
      <c r="AJ100" s="97"/>
      <c r="AK100" s="97"/>
      <c r="AL100" s="97"/>
      <c r="AM100" s="97"/>
      <c r="AN100" s="144"/>
    </row>
    <row r="101" spans="1:40" ht="11.25">
      <c r="A101" s="235"/>
      <c r="B101" s="235"/>
      <c r="C101" s="252"/>
      <c r="D101" s="234"/>
      <c r="E101" s="235"/>
      <c r="F101" s="71"/>
      <c r="G101" s="72"/>
      <c r="H101" s="106"/>
      <c r="I101" s="106"/>
      <c r="J101" s="73"/>
      <c r="K101" s="84"/>
      <c r="L101" s="72"/>
      <c r="M101" s="85"/>
      <c r="N101" s="74"/>
      <c r="O101" s="72"/>
      <c r="P101" s="72"/>
      <c r="Q101" s="72"/>
      <c r="R101" s="73"/>
      <c r="S101" s="75"/>
      <c r="T101" s="75"/>
      <c r="U101" s="249"/>
      <c r="V101" s="249"/>
      <c r="W101" s="144"/>
      <c r="X101" s="145"/>
      <c r="Y101" s="146"/>
      <c r="Z101" s="147"/>
      <c r="AA101" s="146"/>
      <c r="AB101" s="147"/>
      <c r="AC101" s="146"/>
      <c r="AD101" s="147"/>
      <c r="AE101" s="146"/>
      <c r="AF101" s="148"/>
      <c r="AG101" s="149"/>
      <c r="AH101" s="150"/>
      <c r="AI101" s="97"/>
      <c r="AJ101" s="97"/>
      <c r="AK101" s="97"/>
      <c r="AL101" s="97"/>
      <c r="AM101" s="97"/>
      <c r="AN101" s="144"/>
    </row>
    <row r="102" spans="1:40" ht="11.25">
      <c r="A102" s="235"/>
      <c r="B102" s="235"/>
      <c r="C102" s="252"/>
      <c r="D102" s="234"/>
      <c r="E102" s="235"/>
      <c r="F102" s="71"/>
      <c r="G102" s="72"/>
      <c r="H102" s="106"/>
      <c r="I102" s="106"/>
      <c r="J102" s="73"/>
      <c r="K102" s="84"/>
      <c r="L102" s="72"/>
      <c r="M102" s="85"/>
      <c r="N102" s="74"/>
      <c r="O102" s="72"/>
      <c r="P102" s="72"/>
      <c r="Q102" s="72"/>
      <c r="R102" s="73"/>
      <c r="S102" s="75"/>
      <c r="T102" s="75"/>
      <c r="U102" s="249"/>
      <c r="V102" s="249"/>
      <c r="W102" s="144"/>
      <c r="X102" s="145"/>
      <c r="Y102" s="146"/>
      <c r="Z102" s="147"/>
      <c r="AA102" s="146"/>
      <c r="AB102" s="147"/>
      <c r="AC102" s="146"/>
      <c r="AD102" s="147"/>
      <c r="AE102" s="146"/>
      <c r="AF102" s="148"/>
      <c r="AG102" s="149"/>
      <c r="AH102" s="150"/>
      <c r="AI102" s="97"/>
      <c r="AJ102" s="97"/>
      <c r="AK102" s="97"/>
      <c r="AL102" s="97"/>
      <c r="AM102" s="97"/>
      <c r="AN102" s="144"/>
    </row>
    <row r="103" spans="1:40" ht="11.25">
      <c r="A103" s="235"/>
      <c r="B103" s="235"/>
      <c r="C103" s="252"/>
      <c r="D103" s="234"/>
      <c r="E103" s="235"/>
      <c r="F103" s="71"/>
      <c r="G103" s="72"/>
      <c r="H103" s="106"/>
      <c r="I103" s="106"/>
      <c r="J103" s="73"/>
      <c r="K103" s="84"/>
      <c r="L103" s="72"/>
      <c r="M103" s="85"/>
      <c r="N103" s="74"/>
      <c r="O103" s="72"/>
      <c r="P103" s="72"/>
      <c r="Q103" s="72"/>
      <c r="R103" s="73"/>
      <c r="S103" s="75"/>
      <c r="T103" s="75"/>
      <c r="U103" s="249"/>
      <c r="V103" s="249"/>
      <c r="W103" s="144"/>
      <c r="X103" s="145"/>
      <c r="Y103" s="146"/>
      <c r="Z103" s="147"/>
      <c r="AA103" s="146"/>
      <c r="AB103" s="147"/>
      <c r="AC103" s="146"/>
      <c r="AD103" s="147"/>
      <c r="AE103" s="146"/>
      <c r="AF103" s="148"/>
      <c r="AG103" s="149"/>
      <c r="AH103" s="150"/>
      <c r="AI103" s="97"/>
      <c r="AJ103" s="97"/>
      <c r="AK103" s="97"/>
      <c r="AL103" s="97"/>
      <c r="AM103" s="97"/>
      <c r="AN103" s="144"/>
    </row>
    <row r="104" spans="1:40" ht="11.25">
      <c r="A104" s="235"/>
      <c r="B104" s="235"/>
      <c r="C104" s="252"/>
      <c r="D104" s="234"/>
      <c r="E104" s="235"/>
      <c r="F104" s="71"/>
      <c r="G104" s="72"/>
      <c r="H104" s="106"/>
      <c r="I104" s="106"/>
      <c r="J104" s="73"/>
      <c r="K104" s="84"/>
      <c r="L104" s="72"/>
      <c r="M104" s="85"/>
      <c r="N104" s="74"/>
      <c r="O104" s="72"/>
      <c r="P104" s="72"/>
      <c r="Q104" s="72"/>
      <c r="R104" s="73"/>
      <c r="S104" s="75"/>
      <c r="T104" s="75"/>
      <c r="U104" s="249"/>
      <c r="V104" s="249"/>
      <c r="W104" s="137"/>
      <c r="X104" s="145"/>
      <c r="Y104" s="146"/>
      <c r="Z104" s="147"/>
      <c r="AA104" s="146"/>
      <c r="AB104" s="147"/>
      <c r="AC104" s="146"/>
      <c r="AD104" s="147"/>
      <c r="AE104" s="146"/>
      <c r="AF104" s="148"/>
      <c r="AG104" s="149"/>
      <c r="AH104" s="150"/>
      <c r="AI104" s="97"/>
      <c r="AJ104" s="97"/>
      <c r="AK104" s="97"/>
      <c r="AL104" s="97"/>
      <c r="AM104" s="97"/>
      <c r="AN104" s="144"/>
    </row>
    <row r="105" spans="1:40" ht="11.25">
      <c r="A105" s="235"/>
      <c r="B105" s="235"/>
      <c r="C105" s="252"/>
      <c r="D105" s="234"/>
      <c r="E105" s="235"/>
      <c r="F105" s="71"/>
      <c r="G105" s="72"/>
      <c r="H105" s="106"/>
      <c r="I105" s="106"/>
      <c r="J105" s="73"/>
      <c r="K105" s="84"/>
      <c r="L105" s="72"/>
      <c r="M105" s="85"/>
      <c r="N105" s="74"/>
      <c r="O105" s="72"/>
      <c r="P105" s="72"/>
      <c r="Q105" s="72"/>
      <c r="R105" s="73"/>
      <c r="S105" s="75"/>
      <c r="T105" s="75"/>
      <c r="U105" s="249"/>
      <c r="V105" s="249"/>
      <c r="W105" s="137"/>
      <c r="X105" s="145"/>
      <c r="Y105" s="146"/>
      <c r="Z105" s="147"/>
      <c r="AA105" s="146"/>
      <c r="AB105" s="147"/>
      <c r="AC105" s="146"/>
      <c r="AD105" s="147"/>
      <c r="AE105" s="146"/>
      <c r="AF105" s="148"/>
      <c r="AG105" s="149"/>
      <c r="AH105" s="150"/>
      <c r="AI105" s="97"/>
      <c r="AJ105" s="97"/>
      <c r="AK105" s="97"/>
      <c r="AL105" s="97"/>
      <c r="AM105" s="97"/>
      <c r="AN105" s="144"/>
    </row>
    <row r="106" spans="1:40" ht="11.25">
      <c r="A106" s="253" t="s">
        <v>188</v>
      </c>
      <c r="B106" s="253"/>
      <c r="C106" s="254"/>
      <c r="D106" s="255"/>
      <c r="E106" s="256"/>
      <c r="F106" s="86"/>
      <c r="G106" s="87"/>
      <c r="H106" s="110"/>
      <c r="I106" s="110"/>
      <c r="J106" s="88"/>
      <c r="K106" s="89"/>
      <c r="L106" s="87"/>
      <c r="M106" s="90"/>
      <c r="N106" s="91"/>
      <c r="O106" s="87"/>
      <c r="P106" s="87"/>
      <c r="Q106" s="87"/>
      <c r="R106" s="88"/>
      <c r="S106" s="92"/>
      <c r="T106" s="92"/>
      <c r="U106" s="257"/>
      <c r="V106" s="257"/>
      <c r="W106" s="158"/>
      <c r="X106" s="160"/>
      <c r="Y106" s="161"/>
      <c r="Z106" s="162"/>
      <c r="AA106" s="161"/>
      <c r="AB106" s="162"/>
      <c r="AC106" s="87"/>
      <c r="AD106" s="162"/>
      <c r="AE106" s="161"/>
      <c r="AF106" s="163"/>
      <c r="AG106" s="164"/>
      <c r="AH106" s="165"/>
      <c r="AI106" s="166"/>
      <c r="AJ106" s="166"/>
      <c r="AK106" s="166"/>
      <c r="AL106" s="166"/>
      <c r="AM106" s="166"/>
      <c r="AN106" s="158"/>
    </row>
    <row r="107" spans="1:20" ht="11.25">
      <c r="A107" s="114" t="str">
        <f>A71</f>
        <v> NTES</v>
      </c>
      <c r="T107" s="175" t="str">
        <f>T71</f>
        <v>Narai Thermal Engineering Services </v>
      </c>
    </row>
    <row r="109" spans="1:20" ht="11.2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</row>
    <row r="110" spans="1:20" ht="11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</row>
  </sheetData>
  <mergeCells count="317">
    <mergeCell ref="U63:V63"/>
    <mergeCell ref="AH5:AN5"/>
    <mergeCell ref="U14:V14"/>
    <mergeCell ref="U97:V97"/>
    <mergeCell ref="U64:V64"/>
    <mergeCell ref="U56:V56"/>
    <mergeCell ref="U57:V57"/>
    <mergeCell ref="U53:V53"/>
    <mergeCell ref="U55:V55"/>
    <mergeCell ref="A98:C98"/>
    <mergeCell ref="D98:E98"/>
    <mergeCell ref="U98:V98"/>
    <mergeCell ref="U58:V58"/>
    <mergeCell ref="A66:C66"/>
    <mergeCell ref="D66:E66"/>
    <mergeCell ref="U66:V66"/>
    <mergeCell ref="U61:V61"/>
    <mergeCell ref="U62:V62"/>
    <mergeCell ref="A15:C15"/>
    <mergeCell ref="D15:E15"/>
    <mergeCell ref="A68:C68"/>
    <mergeCell ref="D68:E68"/>
    <mergeCell ref="A53:C53"/>
    <mergeCell ref="D53:E53"/>
    <mergeCell ref="A56:C56"/>
    <mergeCell ref="D56:E56"/>
    <mergeCell ref="A58:C58"/>
    <mergeCell ref="D58:E58"/>
    <mergeCell ref="A24:C24"/>
    <mergeCell ref="D24:E24"/>
    <mergeCell ref="U24:V24"/>
    <mergeCell ref="A30:C30"/>
    <mergeCell ref="D30:E30"/>
    <mergeCell ref="U30:V30"/>
    <mergeCell ref="A25:C25"/>
    <mergeCell ref="D25:E25"/>
    <mergeCell ref="A22:C22"/>
    <mergeCell ref="D22:E22"/>
    <mergeCell ref="U22:V22"/>
    <mergeCell ref="A23:C23"/>
    <mergeCell ref="D23:E23"/>
    <mergeCell ref="U23:V23"/>
    <mergeCell ref="D20:E20"/>
    <mergeCell ref="U20:V20"/>
    <mergeCell ref="A21:C21"/>
    <mergeCell ref="D21:E21"/>
    <mergeCell ref="U21:V21"/>
    <mergeCell ref="A31:C31"/>
    <mergeCell ref="D31:E31"/>
    <mergeCell ref="U31:V31"/>
    <mergeCell ref="A16:C16"/>
    <mergeCell ref="D16:E16"/>
    <mergeCell ref="U16:V16"/>
    <mergeCell ref="A17:C17"/>
    <mergeCell ref="D17:E17"/>
    <mergeCell ref="U17:V17"/>
    <mergeCell ref="A20:C20"/>
    <mergeCell ref="U52:V52"/>
    <mergeCell ref="A79:C79"/>
    <mergeCell ref="D79:E79"/>
    <mergeCell ref="U79:V79"/>
    <mergeCell ref="D69:E69"/>
    <mergeCell ref="U69:V69"/>
    <mergeCell ref="A70:C70"/>
    <mergeCell ref="D70:E70"/>
    <mergeCell ref="D54:E54"/>
    <mergeCell ref="U54:V54"/>
    <mergeCell ref="A14:C14"/>
    <mergeCell ref="D14:E14"/>
    <mergeCell ref="U78:W78"/>
    <mergeCell ref="A78:E78"/>
    <mergeCell ref="M37:O37"/>
    <mergeCell ref="R37:T37"/>
    <mergeCell ref="M38:O38"/>
    <mergeCell ref="U70:V70"/>
    <mergeCell ref="U68:V68"/>
    <mergeCell ref="A69:C69"/>
    <mergeCell ref="A32:C32"/>
    <mergeCell ref="D32:E32"/>
    <mergeCell ref="U32:V32"/>
    <mergeCell ref="A36:T36"/>
    <mergeCell ref="A33:C33"/>
    <mergeCell ref="D33:E33"/>
    <mergeCell ref="U5:AE5"/>
    <mergeCell ref="X6:AG6"/>
    <mergeCell ref="A1:T1"/>
    <mergeCell ref="M2:O2"/>
    <mergeCell ref="M3:O3"/>
    <mergeCell ref="R2:T2"/>
    <mergeCell ref="A4:C6"/>
    <mergeCell ref="D4:E6"/>
    <mergeCell ref="G4:G5"/>
    <mergeCell ref="U6:V6"/>
    <mergeCell ref="U7:V7"/>
    <mergeCell ref="U8:V8"/>
    <mergeCell ref="U9:V9"/>
    <mergeCell ref="U10:V10"/>
    <mergeCell ref="X41:AG41"/>
    <mergeCell ref="U49:V49"/>
    <mergeCell ref="U12:V12"/>
    <mergeCell ref="U13:V13"/>
    <mergeCell ref="U43:V43"/>
    <mergeCell ref="U34:V34"/>
    <mergeCell ref="U26:W26"/>
    <mergeCell ref="U25:V25"/>
    <mergeCell ref="U15:V15"/>
    <mergeCell ref="U33:V33"/>
    <mergeCell ref="U27:V27"/>
    <mergeCell ref="U28:V28"/>
    <mergeCell ref="U29:V29"/>
    <mergeCell ref="U40:AE40"/>
    <mergeCell ref="A7:C7"/>
    <mergeCell ref="A8:C8"/>
    <mergeCell ref="A9:C9"/>
    <mergeCell ref="A10:C10"/>
    <mergeCell ref="D45:E45"/>
    <mergeCell ref="U67:V67"/>
    <mergeCell ref="U60:W60"/>
    <mergeCell ref="U42:W42"/>
    <mergeCell ref="U50:V50"/>
    <mergeCell ref="U51:V51"/>
    <mergeCell ref="U44:V44"/>
    <mergeCell ref="U45:V45"/>
    <mergeCell ref="U46:V46"/>
    <mergeCell ref="U47:V47"/>
    <mergeCell ref="A47:C47"/>
    <mergeCell ref="A48:C48"/>
    <mergeCell ref="A49:C49"/>
    <mergeCell ref="A44:C44"/>
    <mergeCell ref="A45:C45"/>
    <mergeCell ref="D51:E51"/>
    <mergeCell ref="D59:E59"/>
    <mergeCell ref="A52:C52"/>
    <mergeCell ref="D52:E52"/>
    <mergeCell ref="A54:C54"/>
    <mergeCell ref="A55:C55"/>
    <mergeCell ref="D55:E55"/>
    <mergeCell ref="A57:C57"/>
    <mergeCell ref="D57:E57"/>
    <mergeCell ref="A26:E26"/>
    <mergeCell ref="A27:C27"/>
    <mergeCell ref="D65:E65"/>
    <mergeCell ref="D27:E27"/>
    <mergeCell ref="D63:E63"/>
    <mergeCell ref="D64:E64"/>
    <mergeCell ref="A39:C41"/>
    <mergeCell ref="A61:C61"/>
    <mergeCell ref="A62:C62"/>
    <mergeCell ref="A63:C63"/>
    <mergeCell ref="D49:E49"/>
    <mergeCell ref="D61:E61"/>
    <mergeCell ref="D62:E62"/>
    <mergeCell ref="A65:C65"/>
    <mergeCell ref="A64:C64"/>
    <mergeCell ref="A50:C50"/>
    <mergeCell ref="A51:C51"/>
    <mergeCell ref="A59:C59"/>
    <mergeCell ref="A60:E60"/>
    <mergeCell ref="D50:E50"/>
    <mergeCell ref="D8:E8"/>
    <mergeCell ref="D9:E9"/>
    <mergeCell ref="D10:E10"/>
    <mergeCell ref="A67:C67"/>
    <mergeCell ref="D67:E67"/>
    <mergeCell ref="A34:C34"/>
    <mergeCell ref="A28:C28"/>
    <mergeCell ref="A29:C29"/>
    <mergeCell ref="D47:E47"/>
    <mergeCell ref="D48:E48"/>
    <mergeCell ref="D43:E43"/>
    <mergeCell ref="D46:E46"/>
    <mergeCell ref="D28:E28"/>
    <mergeCell ref="D29:E29"/>
    <mergeCell ref="D34:E34"/>
    <mergeCell ref="D39:E41"/>
    <mergeCell ref="A42:E42"/>
    <mergeCell ref="A43:C43"/>
    <mergeCell ref="A46:C46"/>
    <mergeCell ref="D44:E44"/>
    <mergeCell ref="U87:V87"/>
    <mergeCell ref="U86:W86"/>
    <mergeCell ref="A86:E86"/>
    <mergeCell ref="K73:L73"/>
    <mergeCell ref="K74:L74"/>
    <mergeCell ref="P73:Q73"/>
    <mergeCell ref="P74:Q74"/>
    <mergeCell ref="A80:C80"/>
    <mergeCell ref="D80:E80"/>
    <mergeCell ref="U80:V80"/>
    <mergeCell ref="U88:V88"/>
    <mergeCell ref="A89:C89"/>
    <mergeCell ref="D89:E89"/>
    <mergeCell ref="U89:V89"/>
    <mergeCell ref="U90:V90"/>
    <mergeCell ref="A91:C91"/>
    <mergeCell ref="D91:E91"/>
    <mergeCell ref="U91:V91"/>
    <mergeCell ref="A85:C85"/>
    <mergeCell ref="D85:E85"/>
    <mergeCell ref="A90:C90"/>
    <mergeCell ref="D90:E90"/>
    <mergeCell ref="A88:C88"/>
    <mergeCell ref="D88:E88"/>
    <mergeCell ref="A87:C87"/>
    <mergeCell ref="D87:E87"/>
    <mergeCell ref="D97:E97"/>
    <mergeCell ref="U93:V93"/>
    <mergeCell ref="U92:W92"/>
    <mergeCell ref="A92:E92"/>
    <mergeCell ref="A94:C94"/>
    <mergeCell ref="D94:E94"/>
    <mergeCell ref="U94:V94"/>
    <mergeCell ref="A93:C93"/>
    <mergeCell ref="D93:E93"/>
    <mergeCell ref="U103:V103"/>
    <mergeCell ref="A100:C100"/>
    <mergeCell ref="D100:E100"/>
    <mergeCell ref="U100:V100"/>
    <mergeCell ref="A101:C101"/>
    <mergeCell ref="D101:E101"/>
    <mergeCell ref="U101:V101"/>
    <mergeCell ref="U102:V102"/>
    <mergeCell ref="A95:C95"/>
    <mergeCell ref="D95:E95"/>
    <mergeCell ref="U95:V95"/>
    <mergeCell ref="A99:C99"/>
    <mergeCell ref="D99:E99"/>
    <mergeCell ref="U99:V99"/>
    <mergeCell ref="A96:E96"/>
    <mergeCell ref="U96:W96"/>
    <mergeCell ref="A97:C97"/>
    <mergeCell ref="A81:C81"/>
    <mergeCell ref="D81:E81"/>
    <mergeCell ref="U106:V106"/>
    <mergeCell ref="A104:C104"/>
    <mergeCell ref="D104:E104"/>
    <mergeCell ref="U104:V104"/>
    <mergeCell ref="A105:C105"/>
    <mergeCell ref="D105:E105"/>
    <mergeCell ref="U105:V105"/>
    <mergeCell ref="U82:V82"/>
    <mergeCell ref="A106:C106"/>
    <mergeCell ref="D106:E106"/>
    <mergeCell ref="A83:C83"/>
    <mergeCell ref="D83:E83"/>
    <mergeCell ref="A84:C84"/>
    <mergeCell ref="D84:E84"/>
    <mergeCell ref="A102:C102"/>
    <mergeCell ref="D102:E102"/>
    <mergeCell ref="A103:C103"/>
    <mergeCell ref="D103:E103"/>
    <mergeCell ref="U85:V85"/>
    <mergeCell ref="A72:T72"/>
    <mergeCell ref="M73:O73"/>
    <mergeCell ref="R73:T73"/>
    <mergeCell ref="M74:O74"/>
    <mergeCell ref="U83:V83"/>
    <mergeCell ref="U84:V84"/>
    <mergeCell ref="U81:V81"/>
    <mergeCell ref="A82:C82"/>
    <mergeCell ref="D82:E82"/>
    <mergeCell ref="G39:G40"/>
    <mergeCell ref="H39:I39"/>
    <mergeCell ref="K39:M39"/>
    <mergeCell ref="N39:R39"/>
    <mergeCell ref="K3:L3"/>
    <mergeCell ref="P2:Q2"/>
    <mergeCell ref="P3:Q3"/>
    <mergeCell ref="K2:L2"/>
    <mergeCell ref="AB1:AC1"/>
    <mergeCell ref="AB2:AC2"/>
    <mergeCell ref="AB3:AC3"/>
    <mergeCell ref="N4:R4"/>
    <mergeCell ref="AH40:AN40"/>
    <mergeCell ref="A75:C77"/>
    <mergeCell ref="D75:E77"/>
    <mergeCell ref="G75:G76"/>
    <mergeCell ref="H75:I75"/>
    <mergeCell ref="K75:M75"/>
    <mergeCell ref="N75:R75"/>
    <mergeCell ref="U76:AE76"/>
    <mergeCell ref="AH76:AN76"/>
    <mergeCell ref="H41:I41"/>
    <mergeCell ref="P37:Q37"/>
    <mergeCell ref="P38:Q38"/>
    <mergeCell ref="K37:L37"/>
    <mergeCell ref="X77:AG77"/>
    <mergeCell ref="K38:L38"/>
    <mergeCell ref="K41:M41"/>
    <mergeCell ref="N41:R41"/>
    <mergeCell ref="U41:V41"/>
    <mergeCell ref="U48:V48"/>
    <mergeCell ref="U65:V65"/>
    <mergeCell ref="K77:M77"/>
    <mergeCell ref="N77:R77"/>
    <mergeCell ref="U77:V77"/>
    <mergeCell ref="H77:I77"/>
    <mergeCell ref="A19:C19"/>
    <mergeCell ref="D19:E19"/>
    <mergeCell ref="U19:V19"/>
    <mergeCell ref="A11:C11"/>
    <mergeCell ref="D11:E11"/>
    <mergeCell ref="U11:V11"/>
    <mergeCell ref="D12:E12"/>
    <mergeCell ref="D13:E13"/>
    <mergeCell ref="A12:C12"/>
    <mergeCell ref="A13:C13"/>
    <mergeCell ref="AN4:AO4"/>
    <mergeCell ref="A18:C18"/>
    <mergeCell ref="D18:E18"/>
    <mergeCell ref="U18:V18"/>
    <mergeCell ref="N6:R6"/>
    <mergeCell ref="H4:I4"/>
    <mergeCell ref="H6:I6"/>
    <mergeCell ref="K4:M4"/>
    <mergeCell ref="K6:M6"/>
    <mergeCell ref="D7:E7"/>
  </mergeCells>
  <printOptions horizontalCentered="1" verticalCentered="1"/>
  <pageMargins left="0.5905511811023623" right="0.5905511811023623" top="0.7874015748031497" bottom="0.5905511811023623" header="0" footer="0"/>
  <pageSetup horizontalDpi="600" verticalDpi="600" orientation="landscape" paperSize="9" scale="95" r:id="rId1"/>
  <rowBreaks count="2" manualBreakCount="2">
    <brk id="35" max="19" man="1"/>
    <brk id="7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8"/>
  <sheetViews>
    <sheetView view="pageBreakPreview" zoomScaleSheetLayoutView="100" workbookViewId="0" topLeftCell="A1">
      <selection activeCell="K29" sqref="K29"/>
    </sheetView>
  </sheetViews>
  <sheetFormatPr defaultColWidth="8.88671875" defaultRowHeight="13.5"/>
  <cols>
    <col min="1" max="15" width="5.3359375" style="18" customWidth="1"/>
    <col min="16" max="16" width="5.4453125" style="18" customWidth="1"/>
    <col min="17" max="20" width="5.3359375" style="18" customWidth="1"/>
    <col min="21" max="16384" width="8.88671875" style="17" customWidth="1"/>
  </cols>
  <sheetData>
    <row r="1" spans="1:20" ht="17.25" customHeight="1">
      <c r="A1" s="288" t="s">
        <v>182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1:20" ht="13.5" customHeight="1">
      <c r="K2" s="18" t="s">
        <v>176</v>
      </c>
      <c r="M2" s="289" t="s">
        <v>183</v>
      </c>
      <c r="N2" s="289"/>
      <c r="O2" s="289"/>
      <c r="P2" s="18" t="s">
        <v>177</v>
      </c>
      <c r="R2" s="25">
        <v>1</v>
      </c>
      <c r="S2" s="25" t="s">
        <v>198</v>
      </c>
      <c r="T2" s="25">
        <v>0</v>
      </c>
    </row>
    <row r="3" spans="11:20" ht="13.5" customHeight="1">
      <c r="K3" s="18" t="s">
        <v>178</v>
      </c>
      <c r="M3" s="289" t="s">
        <v>184</v>
      </c>
      <c r="N3" s="289"/>
      <c r="O3" s="289"/>
      <c r="P3" s="18" t="s">
        <v>179</v>
      </c>
      <c r="R3" s="19">
        <v>0</v>
      </c>
      <c r="S3" s="19"/>
      <c r="T3" s="19"/>
    </row>
    <row r="4" spans="1:20" ht="13.5" customHeight="1">
      <c r="A4" s="294" t="s">
        <v>185</v>
      </c>
      <c r="B4" s="294"/>
      <c r="C4" s="294"/>
      <c r="D4" s="294"/>
      <c r="E4" s="294"/>
      <c r="F4" s="293" t="s">
        <v>195</v>
      </c>
      <c r="G4" s="294"/>
      <c r="H4" s="294"/>
      <c r="I4" s="294"/>
      <c r="J4" s="297"/>
      <c r="K4" s="294" t="s">
        <v>196</v>
      </c>
      <c r="L4" s="294"/>
      <c r="M4" s="294"/>
      <c r="N4" s="294"/>
      <c r="O4" s="294"/>
      <c r="P4" s="293"/>
      <c r="Q4" s="294"/>
      <c r="R4" s="294"/>
      <c r="S4" s="294"/>
      <c r="T4" s="294"/>
    </row>
    <row r="5" spans="1:20" ht="13.5" customHeight="1">
      <c r="A5" s="296"/>
      <c r="B5" s="296"/>
      <c r="C5" s="296"/>
      <c r="D5" s="296"/>
      <c r="E5" s="296"/>
      <c r="F5" s="295"/>
      <c r="G5" s="296"/>
      <c r="H5" s="296"/>
      <c r="I5" s="296"/>
      <c r="J5" s="298"/>
      <c r="K5" s="296"/>
      <c r="L5" s="296"/>
      <c r="M5" s="296"/>
      <c r="N5" s="296"/>
      <c r="O5" s="296"/>
      <c r="P5" s="295"/>
      <c r="Q5" s="296"/>
      <c r="R5" s="296"/>
      <c r="S5" s="296"/>
      <c r="T5" s="296"/>
    </row>
    <row r="6" spans="1:20" ht="13.5" customHeight="1">
      <c r="A6" s="24" t="s">
        <v>186</v>
      </c>
      <c r="B6" s="24"/>
      <c r="C6" s="24"/>
      <c r="D6" s="26" t="s">
        <v>187</v>
      </c>
      <c r="E6" s="24"/>
      <c r="F6" s="27"/>
      <c r="G6" s="24"/>
      <c r="H6" s="24"/>
      <c r="I6" s="26" t="s">
        <v>187</v>
      </c>
      <c r="J6" s="28"/>
      <c r="K6" s="24"/>
      <c r="L6" s="24"/>
      <c r="M6" s="24"/>
      <c r="N6" s="26" t="s">
        <v>187</v>
      </c>
      <c r="O6" s="24"/>
      <c r="P6" s="27"/>
      <c r="Q6" s="24"/>
      <c r="R6" s="24"/>
      <c r="S6" s="26" t="s">
        <v>187</v>
      </c>
      <c r="T6" s="24"/>
    </row>
    <row r="7" spans="1:20" ht="13.5" customHeight="1">
      <c r="A7" s="24" t="s">
        <v>76</v>
      </c>
      <c r="B7" s="24"/>
      <c r="C7" s="281" t="s">
        <v>79</v>
      </c>
      <c r="D7" s="282"/>
      <c r="E7" s="51" t="str">
        <f>IF(D6="Solid Fuel","weight%",IF(D6="Liquid Fuel","weight%","volume%"))</f>
        <v>weight%</v>
      </c>
      <c r="F7" s="27" t="s">
        <v>205</v>
      </c>
      <c r="G7" s="24"/>
      <c r="H7" s="281" t="s">
        <v>79</v>
      </c>
      <c r="I7" s="282"/>
      <c r="J7" s="51" t="str">
        <f>IF(I6="Solid Fuel","weight%",IF(I6="Liquid Fuel","weight%","volume%"))</f>
        <v>weight%</v>
      </c>
      <c r="K7" s="24" t="s">
        <v>205</v>
      </c>
      <c r="L7" s="24"/>
      <c r="M7" s="281" t="s">
        <v>79</v>
      </c>
      <c r="N7" s="282"/>
      <c r="O7" s="51" t="str">
        <f>IF(N6="Solid Fuel","weight%",IF(N6="Liquid Fuel","weight%","volume%"))</f>
        <v>weight%</v>
      </c>
      <c r="P7" s="27" t="s">
        <v>76</v>
      </c>
      <c r="Q7" s="24"/>
      <c r="R7" s="281" t="s">
        <v>79</v>
      </c>
      <c r="S7" s="282"/>
      <c r="T7" s="52" t="str">
        <f>IF(S6="Solid Fuel","weight%",IF(S6="Liquid Fuel","weight%","volume%"))</f>
        <v>weight%</v>
      </c>
    </row>
    <row r="8" spans="1:20" ht="13.5" customHeight="1">
      <c r="A8" s="56" t="s">
        <v>190</v>
      </c>
      <c r="B8" s="56"/>
      <c r="C8" s="292" t="e">
        <f>moledata(A8,0)</f>
        <v>#NAME?</v>
      </c>
      <c r="D8" s="292"/>
      <c r="E8" s="57">
        <v>84</v>
      </c>
      <c r="F8" s="58" t="s">
        <v>190</v>
      </c>
      <c r="G8" s="56"/>
      <c r="H8" s="292" t="e">
        <f>moledata(F8,0)</f>
        <v>#NAME?</v>
      </c>
      <c r="I8" s="292"/>
      <c r="J8" s="57">
        <v>85.5</v>
      </c>
      <c r="K8" s="56" t="s">
        <v>190</v>
      </c>
      <c r="L8" s="56"/>
      <c r="M8" s="292" t="e">
        <f>moledata(K8,0)</f>
        <v>#NAME?</v>
      </c>
      <c r="N8" s="292"/>
      <c r="O8" s="57">
        <v>85</v>
      </c>
      <c r="P8" s="58" t="s">
        <v>191</v>
      </c>
      <c r="Q8" s="56"/>
      <c r="R8" s="292" t="e">
        <f>moledata(P8,0)</f>
        <v>#NAME?</v>
      </c>
      <c r="S8" s="292"/>
      <c r="T8" s="59"/>
    </row>
    <row r="9" spans="1:20" ht="13.5" customHeight="1">
      <c r="A9" s="35" t="s">
        <v>189</v>
      </c>
      <c r="B9" s="35"/>
      <c r="C9" s="287" t="e">
        <f aca="true" t="shared" si="0" ref="C9:C18">moledata(A9,0)</f>
        <v>#NAME?</v>
      </c>
      <c r="D9" s="287"/>
      <c r="E9" s="50">
        <v>11.3</v>
      </c>
      <c r="F9" s="36" t="s">
        <v>189</v>
      </c>
      <c r="G9" s="35"/>
      <c r="H9" s="287" t="e">
        <f aca="true" t="shared" si="1" ref="H9:H19">moledata(F9,0)</f>
        <v>#NAME?</v>
      </c>
      <c r="I9" s="287"/>
      <c r="J9" s="50">
        <v>11.8</v>
      </c>
      <c r="K9" s="35" t="s">
        <v>189</v>
      </c>
      <c r="L9" s="35"/>
      <c r="M9" s="287" t="e">
        <f aca="true" t="shared" si="2" ref="M9:M19">moledata(K9,0)</f>
        <v>#NAME?</v>
      </c>
      <c r="N9" s="287"/>
      <c r="O9" s="50">
        <v>14.1</v>
      </c>
      <c r="P9" s="36" t="s">
        <v>191</v>
      </c>
      <c r="Q9" s="35"/>
      <c r="R9" s="287" t="e">
        <f aca="true" t="shared" si="3" ref="R9:R19">moledata(P9,0)</f>
        <v>#NAME?</v>
      </c>
      <c r="S9" s="287"/>
      <c r="T9" s="47"/>
    </row>
    <row r="10" spans="1:20" ht="13.5" customHeight="1">
      <c r="A10" s="35" t="s">
        <v>192</v>
      </c>
      <c r="B10" s="35"/>
      <c r="C10" s="287" t="e">
        <f t="shared" si="0"/>
        <v>#NAME?</v>
      </c>
      <c r="D10" s="287"/>
      <c r="E10" s="50">
        <v>0.4</v>
      </c>
      <c r="F10" s="36" t="s">
        <v>192</v>
      </c>
      <c r="G10" s="35"/>
      <c r="H10" s="287" t="e">
        <f t="shared" si="1"/>
        <v>#NAME?</v>
      </c>
      <c r="I10" s="287"/>
      <c r="J10" s="50">
        <v>0.4</v>
      </c>
      <c r="K10" s="35" t="s">
        <v>192</v>
      </c>
      <c r="L10" s="35"/>
      <c r="M10" s="287" t="e">
        <f t="shared" si="2"/>
        <v>#NAME?</v>
      </c>
      <c r="N10" s="287"/>
      <c r="O10" s="50">
        <v>0.3</v>
      </c>
      <c r="P10" s="36" t="s">
        <v>191</v>
      </c>
      <c r="Q10" s="35"/>
      <c r="R10" s="287" t="e">
        <f t="shared" si="3"/>
        <v>#NAME?</v>
      </c>
      <c r="S10" s="287"/>
      <c r="T10" s="47"/>
    </row>
    <row r="11" spans="1:20" ht="13.5" customHeight="1">
      <c r="A11" s="35" t="s">
        <v>193</v>
      </c>
      <c r="B11" s="35"/>
      <c r="C11" s="287" t="e">
        <f t="shared" si="0"/>
        <v>#NAME?</v>
      </c>
      <c r="D11" s="287"/>
      <c r="E11" s="50">
        <v>0.3</v>
      </c>
      <c r="F11" s="36" t="s">
        <v>193</v>
      </c>
      <c r="G11" s="35"/>
      <c r="H11" s="287" t="e">
        <f t="shared" si="1"/>
        <v>#NAME?</v>
      </c>
      <c r="I11" s="287"/>
      <c r="J11" s="50">
        <v>0.3</v>
      </c>
      <c r="K11" s="35" t="s">
        <v>193</v>
      </c>
      <c r="L11" s="35"/>
      <c r="M11" s="287" t="e">
        <f t="shared" si="2"/>
        <v>#NAME?</v>
      </c>
      <c r="N11" s="287"/>
      <c r="O11" s="50">
        <v>0.1</v>
      </c>
      <c r="P11" s="36" t="s">
        <v>191</v>
      </c>
      <c r="Q11" s="35"/>
      <c r="R11" s="287" t="e">
        <f t="shared" si="3"/>
        <v>#NAME?</v>
      </c>
      <c r="S11" s="287"/>
      <c r="T11" s="47"/>
    </row>
    <row r="12" spans="1:20" ht="13.5" customHeight="1">
      <c r="A12" s="35" t="s">
        <v>194</v>
      </c>
      <c r="B12" s="35"/>
      <c r="C12" s="287" t="e">
        <f t="shared" si="0"/>
        <v>#NAME?</v>
      </c>
      <c r="D12" s="287"/>
      <c r="E12" s="50">
        <v>4</v>
      </c>
      <c r="F12" s="36" t="s">
        <v>194</v>
      </c>
      <c r="G12" s="35"/>
      <c r="H12" s="287" t="e">
        <f t="shared" si="1"/>
        <v>#NAME?</v>
      </c>
      <c r="I12" s="287"/>
      <c r="J12" s="50">
        <v>2</v>
      </c>
      <c r="K12" s="35" t="s">
        <v>194</v>
      </c>
      <c r="L12" s="35"/>
      <c r="M12" s="287" t="e">
        <f t="shared" si="2"/>
        <v>#NAME?</v>
      </c>
      <c r="N12" s="287"/>
      <c r="O12" s="50">
        <v>0.5</v>
      </c>
      <c r="P12" s="36" t="s">
        <v>191</v>
      </c>
      <c r="Q12" s="35"/>
      <c r="R12" s="287" t="e">
        <f t="shared" si="3"/>
        <v>#NAME?</v>
      </c>
      <c r="S12" s="287"/>
      <c r="T12" s="47"/>
    </row>
    <row r="13" spans="1:20" ht="13.5" customHeight="1">
      <c r="A13" s="35" t="s">
        <v>191</v>
      </c>
      <c r="B13" s="35"/>
      <c r="C13" s="287" t="e">
        <f t="shared" si="0"/>
        <v>#NAME?</v>
      </c>
      <c r="D13" s="287"/>
      <c r="E13" s="50"/>
      <c r="F13" s="36" t="s">
        <v>191</v>
      </c>
      <c r="G13" s="35"/>
      <c r="H13" s="287" t="e">
        <f t="shared" si="1"/>
        <v>#NAME?</v>
      </c>
      <c r="I13" s="287"/>
      <c r="J13" s="50"/>
      <c r="K13" s="35" t="s">
        <v>191</v>
      </c>
      <c r="L13" s="35"/>
      <c r="M13" s="287" t="e">
        <f t="shared" si="2"/>
        <v>#NAME?</v>
      </c>
      <c r="N13" s="287"/>
      <c r="O13" s="50"/>
      <c r="P13" s="36" t="s">
        <v>191</v>
      </c>
      <c r="Q13" s="35"/>
      <c r="R13" s="287" t="e">
        <f t="shared" si="3"/>
        <v>#NAME?</v>
      </c>
      <c r="S13" s="287"/>
      <c r="T13" s="47"/>
    </row>
    <row r="14" spans="1:20" ht="13.5" customHeight="1">
      <c r="A14" s="35" t="s">
        <v>191</v>
      </c>
      <c r="B14" s="35"/>
      <c r="C14" s="287" t="e">
        <f t="shared" si="0"/>
        <v>#NAME?</v>
      </c>
      <c r="D14" s="287"/>
      <c r="E14" s="50"/>
      <c r="F14" s="36" t="s">
        <v>191</v>
      </c>
      <c r="G14" s="35"/>
      <c r="H14" s="287" t="e">
        <f t="shared" si="1"/>
        <v>#NAME?</v>
      </c>
      <c r="I14" s="287"/>
      <c r="J14" s="50"/>
      <c r="K14" s="35" t="s">
        <v>191</v>
      </c>
      <c r="L14" s="35"/>
      <c r="M14" s="287" t="e">
        <f t="shared" si="2"/>
        <v>#NAME?</v>
      </c>
      <c r="N14" s="287"/>
      <c r="O14" s="50"/>
      <c r="P14" s="36" t="s">
        <v>191</v>
      </c>
      <c r="Q14" s="35"/>
      <c r="R14" s="287" t="e">
        <f t="shared" si="3"/>
        <v>#NAME?</v>
      </c>
      <c r="S14" s="287"/>
      <c r="T14" s="47"/>
    </row>
    <row r="15" spans="1:20" ht="13.5" customHeight="1">
      <c r="A15" s="35" t="s">
        <v>191</v>
      </c>
      <c r="B15" s="35"/>
      <c r="C15" s="287" t="e">
        <f t="shared" si="0"/>
        <v>#NAME?</v>
      </c>
      <c r="D15" s="287"/>
      <c r="E15" s="50"/>
      <c r="F15" s="36" t="s">
        <v>191</v>
      </c>
      <c r="G15" s="35"/>
      <c r="H15" s="287" t="e">
        <f t="shared" si="1"/>
        <v>#NAME?</v>
      </c>
      <c r="I15" s="287"/>
      <c r="J15" s="50"/>
      <c r="K15" s="35" t="s">
        <v>191</v>
      </c>
      <c r="L15" s="35"/>
      <c r="M15" s="287" t="e">
        <f t="shared" si="2"/>
        <v>#NAME?</v>
      </c>
      <c r="N15" s="287"/>
      <c r="O15" s="50"/>
      <c r="P15" s="36" t="s">
        <v>191</v>
      </c>
      <c r="Q15" s="35"/>
      <c r="R15" s="287" t="e">
        <f t="shared" si="3"/>
        <v>#NAME?</v>
      </c>
      <c r="S15" s="287"/>
      <c r="T15" s="47"/>
    </row>
    <row r="16" spans="1:20" ht="13.5" customHeight="1">
      <c r="A16" s="35" t="s">
        <v>191</v>
      </c>
      <c r="B16" s="35"/>
      <c r="C16" s="287" t="e">
        <f t="shared" si="0"/>
        <v>#NAME?</v>
      </c>
      <c r="D16" s="287"/>
      <c r="E16" s="50"/>
      <c r="F16" s="36" t="s">
        <v>191</v>
      </c>
      <c r="G16" s="35"/>
      <c r="H16" s="287" t="e">
        <f t="shared" si="1"/>
        <v>#NAME?</v>
      </c>
      <c r="I16" s="287"/>
      <c r="J16" s="50"/>
      <c r="K16" s="35" t="s">
        <v>191</v>
      </c>
      <c r="L16" s="35"/>
      <c r="M16" s="287" t="e">
        <f t="shared" si="2"/>
        <v>#NAME?</v>
      </c>
      <c r="N16" s="287"/>
      <c r="O16" s="50"/>
      <c r="P16" s="36" t="s">
        <v>191</v>
      </c>
      <c r="Q16" s="35"/>
      <c r="R16" s="287" t="e">
        <f t="shared" si="3"/>
        <v>#NAME?</v>
      </c>
      <c r="S16" s="287"/>
      <c r="T16" s="47"/>
    </row>
    <row r="17" spans="1:20" ht="13.5" customHeight="1">
      <c r="A17" s="35" t="s">
        <v>191</v>
      </c>
      <c r="B17" s="35"/>
      <c r="C17" s="287" t="e">
        <f t="shared" si="0"/>
        <v>#NAME?</v>
      </c>
      <c r="D17" s="287"/>
      <c r="E17" s="50"/>
      <c r="F17" s="36" t="s">
        <v>191</v>
      </c>
      <c r="G17" s="35"/>
      <c r="H17" s="287" t="e">
        <f t="shared" si="1"/>
        <v>#NAME?</v>
      </c>
      <c r="I17" s="287"/>
      <c r="J17" s="50"/>
      <c r="K17" s="35" t="s">
        <v>191</v>
      </c>
      <c r="L17" s="35"/>
      <c r="M17" s="287" t="e">
        <f t="shared" si="2"/>
        <v>#NAME?</v>
      </c>
      <c r="N17" s="287"/>
      <c r="O17" s="50"/>
      <c r="P17" s="36" t="s">
        <v>191</v>
      </c>
      <c r="Q17" s="35"/>
      <c r="R17" s="287" t="e">
        <f t="shared" si="3"/>
        <v>#NAME?</v>
      </c>
      <c r="S17" s="287"/>
      <c r="T17" s="47"/>
    </row>
    <row r="18" spans="1:20" ht="13.5" customHeight="1">
      <c r="A18" s="35" t="s">
        <v>191</v>
      </c>
      <c r="B18" s="35"/>
      <c r="C18" s="287" t="e">
        <f t="shared" si="0"/>
        <v>#NAME?</v>
      </c>
      <c r="D18" s="287"/>
      <c r="E18" s="50"/>
      <c r="F18" s="36" t="s">
        <v>191</v>
      </c>
      <c r="G18" s="35"/>
      <c r="H18" s="287" t="e">
        <f t="shared" si="1"/>
        <v>#NAME?</v>
      </c>
      <c r="I18" s="287"/>
      <c r="J18" s="50"/>
      <c r="K18" s="35" t="s">
        <v>191</v>
      </c>
      <c r="L18" s="35"/>
      <c r="M18" s="287" t="e">
        <f t="shared" si="2"/>
        <v>#NAME?</v>
      </c>
      <c r="N18" s="287"/>
      <c r="O18" s="50"/>
      <c r="P18" s="36" t="s">
        <v>191</v>
      </c>
      <c r="Q18" s="35"/>
      <c r="R18" s="287" t="e">
        <f t="shared" si="3"/>
        <v>#NAME?</v>
      </c>
      <c r="S18" s="287"/>
      <c r="T18" s="47"/>
    </row>
    <row r="19" spans="1:20" ht="13.5" customHeight="1">
      <c r="A19" s="60" t="s">
        <v>191</v>
      </c>
      <c r="B19" s="60"/>
      <c r="C19" s="299" t="e">
        <f>moledata(A19,0)</f>
        <v>#NAME?</v>
      </c>
      <c r="D19" s="299"/>
      <c r="E19" s="61"/>
      <c r="F19" s="62" t="s">
        <v>191</v>
      </c>
      <c r="G19" s="60"/>
      <c r="H19" s="299" t="e">
        <f t="shared" si="1"/>
        <v>#NAME?</v>
      </c>
      <c r="I19" s="299"/>
      <c r="J19" s="61"/>
      <c r="K19" s="60" t="s">
        <v>191</v>
      </c>
      <c r="L19" s="60"/>
      <c r="M19" s="299" t="e">
        <f t="shared" si="2"/>
        <v>#NAME?</v>
      </c>
      <c r="N19" s="299"/>
      <c r="O19" s="61"/>
      <c r="P19" s="62" t="s">
        <v>191</v>
      </c>
      <c r="Q19" s="60"/>
      <c r="R19" s="299" t="e">
        <f t="shared" si="3"/>
        <v>#NAME?</v>
      </c>
      <c r="S19" s="299"/>
      <c r="T19" s="63"/>
    </row>
    <row r="20" spans="1:20" ht="13.5" customHeight="1">
      <c r="A20" s="283" t="s">
        <v>206</v>
      </c>
      <c r="B20" s="283"/>
      <c r="C20" s="283"/>
      <c r="D20" s="53" t="s">
        <v>197</v>
      </c>
      <c r="E20" s="54">
        <f>SUM(E8:E19)</f>
        <v>100</v>
      </c>
      <c r="F20" s="291"/>
      <c r="G20" s="290"/>
      <c r="H20" s="21"/>
      <c r="I20" s="53" t="s">
        <v>197</v>
      </c>
      <c r="J20" s="54">
        <f>SUM(J8:J19)</f>
        <v>100</v>
      </c>
      <c r="K20" s="290"/>
      <c r="L20" s="290"/>
      <c r="M20" s="21"/>
      <c r="N20" s="21"/>
      <c r="O20" s="54">
        <f>SUM(O8:O19)</f>
        <v>99.99999999999999</v>
      </c>
      <c r="P20" s="291"/>
      <c r="Q20" s="290"/>
      <c r="R20" s="21"/>
      <c r="S20" s="53" t="s">
        <v>197</v>
      </c>
      <c r="T20" s="55">
        <f>SUM(T8:T19)</f>
        <v>0</v>
      </c>
    </row>
    <row r="21" spans="1:20" ht="13.5" customHeight="1">
      <c r="A21" s="45"/>
      <c r="B21" s="45"/>
      <c r="C21" s="45"/>
      <c r="D21" s="30"/>
      <c r="E21" s="29"/>
      <c r="F21" s="46"/>
      <c r="G21" s="45"/>
      <c r="H21" s="45"/>
      <c r="I21" s="30"/>
      <c r="J21" s="31"/>
      <c r="K21" s="45"/>
      <c r="L21" s="45"/>
      <c r="M21" s="45"/>
      <c r="N21" s="30"/>
      <c r="O21" s="29"/>
      <c r="P21" s="46"/>
      <c r="Q21" s="45"/>
      <c r="R21" s="45"/>
      <c r="S21" s="30"/>
      <c r="T21" s="29"/>
    </row>
    <row r="22" spans="1:20" ht="13.5" customHeight="1">
      <c r="A22" s="32" t="s">
        <v>199</v>
      </c>
      <c r="B22" s="32"/>
      <c r="C22" s="32"/>
      <c r="D22" s="300"/>
      <c r="E22" s="302"/>
      <c r="F22" s="34" t="s">
        <v>199</v>
      </c>
      <c r="G22" s="32"/>
      <c r="H22" s="32"/>
      <c r="I22" s="300"/>
      <c r="J22" s="302"/>
      <c r="K22" s="32" t="s">
        <v>199</v>
      </c>
      <c r="L22" s="32"/>
      <c r="M22" s="32"/>
      <c r="N22" s="300"/>
      <c r="O22" s="302"/>
      <c r="P22" s="34" t="s">
        <v>199</v>
      </c>
      <c r="Q22" s="32"/>
      <c r="R22" s="32"/>
      <c r="S22" s="300"/>
      <c r="T22" s="301"/>
    </row>
    <row r="23" spans="1:20" ht="13.5" customHeight="1">
      <c r="A23" s="32" t="s">
        <v>80</v>
      </c>
      <c r="B23" s="32"/>
      <c r="C23" s="32" t="str">
        <f>IF(D6="Solid Fuel","kg/m3",IF(D6="Liquid Fuel","kg/m3","kg/Nm3"))</f>
        <v>kg/m3</v>
      </c>
      <c r="D23" s="284"/>
      <c r="E23" s="285"/>
      <c r="F23" s="34" t="s">
        <v>80</v>
      </c>
      <c r="G23" s="32"/>
      <c r="H23" s="32" t="str">
        <f>IF(I6="Solid Fuel","kg/m3",IF(I6="Liquid Fuel","kg/m3","kg/Nm3"))</f>
        <v>kg/m3</v>
      </c>
      <c r="I23" s="284"/>
      <c r="J23" s="286"/>
      <c r="K23" s="32" t="s">
        <v>80</v>
      </c>
      <c r="L23" s="32"/>
      <c r="M23" s="32" t="str">
        <f>IF(N6="Solid Fuel","kg/m3",IF(N6="Liquid Fuel","kg/m3","kg/Nm3"))</f>
        <v>kg/m3</v>
      </c>
      <c r="N23" s="284"/>
      <c r="O23" s="286"/>
      <c r="P23" s="32" t="s">
        <v>80</v>
      </c>
      <c r="Q23" s="32"/>
      <c r="R23" s="32" t="str">
        <f>IF(S6="Solid Fuel","kg/m3",IF(S6="Liquid Fuel","kg/m3","kg/Nm3"))</f>
        <v>kg/m3</v>
      </c>
      <c r="S23" s="284"/>
      <c r="T23" s="285"/>
    </row>
    <row r="24" spans="1:20" ht="13.5" customHeight="1">
      <c r="A24" s="32"/>
      <c r="B24" s="32"/>
      <c r="C24" s="32"/>
      <c r="D24" s="48" t="s">
        <v>202</v>
      </c>
      <c r="E24" s="38" t="s">
        <v>203</v>
      </c>
      <c r="F24" s="34"/>
      <c r="G24" s="32"/>
      <c r="H24" s="32"/>
      <c r="I24" s="48" t="s">
        <v>202</v>
      </c>
      <c r="J24" s="39" t="s">
        <v>203</v>
      </c>
      <c r="K24" s="32"/>
      <c r="L24" s="32"/>
      <c r="M24" s="32"/>
      <c r="N24" s="48" t="s">
        <v>202</v>
      </c>
      <c r="O24" s="38" t="s">
        <v>204</v>
      </c>
      <c r="P24" s="34"/>
      <c r="Q24" s="32"/>
      <c r="R24" s="32"/>
      <c r="S24" s="48" t="s">
        <v>202</v>
      </c>
      <c r="T24" s="38" t="s">
        <v>203</v>
      </c>
    </row>
    <row r="25" spans="1:20" ht="13.5" customHeight="1">
      <c r="A25" s="32" t="s">
        <v>201</v>
      </c>
      <c r="B25" s="32"/>
      <c r="C25" s="33" t="str">
        <f>IF(D6="Solid Fuel","kcal/kg",IF(D6="Liquid Fuel","kcal/kg","kcal/Nm3"))</f>
        <v>kcal/kg</v>
      </c>
      <c r="D25" s="49"/>
      <c r="E25" s="40">
        <v>10250</v>
      </c>
      <c r="F25" s="34" t="s">
        <v>201</v>
      </c>
      <c r="G25" s="32"/>
      <c r="H25" s="33" t="str">
        <f>IF(I6="Solid Fuel","kcal/kg",IF(I6="Liquid Fuel","kcal/kg","kcal/Nm3"))</f>
        <v>kcal/kg</v>
      </c>
      <c r="I25" s="49"/>
      <c r="J25" s="41">
        <v>10300</v>
      </c>
      <c r="K25" s="32" t="s">
        <v>201</v>
      </c>
      <c r="L25" s="32"/>
      <c r="M25" s="33" t="str">
        <f>IF(N6="Solid Fuel","kcal/kg",IF(N6="Liquid Fuel","kcal/kg","kcal/Nm3"))</f>
        <v>kcal/kg</v>
      </c>
      <c r="N25" s="49"/>
      <c r="O25" s="40">
        <v>10900</v>
      </c>
      <c r="P25" s="34" t="s">
        <v>201</v>
      </c>
      <c r="Q25" s="32"/>
      <c r="R25" s="33" t="str">
        <f>IF(S6="Solid Fuel","kcal/kg",IF(S6="Liquid Fuel","kcal/kg","kcal/Nm3"))</f>
        <v>kcal/kg</v>
      </c>
      <c r="S25" s="49"/>
      <c r="T25" s="40"/>
    </row>
    <row r="26" spans="1:20" ht="13.5" customHeight="1">
      <c r="A26" s="32" t="s">
        <v>200</v>
      </c>
      <c r="B26" s="32"/>
      <c r="C26" s="33" t="str">
        <f>IF(D6="Solid Fuel","kcal/kg",IF(D6="Liquid Fuel","kcal/kg","kcal/Nm3"))</f>
        <v>kcal/kg</v>
      </c>
      <c r="D26" s="49"/>
      <c r="E26" s="40">
        <v>9650</v>
      </c>
      <c r="F26" s="34" t="s">
        <v>200</v>
      </c>
      <c r="G26" s="32"/>
      <c r="H26" s="33" t="str">
        <f>IF(I6="Solid Fuel","kcal/kg",IF(I6="Liquid Fuel","kcal/kg","kcal/Nm3"))</f>
        <v>kcal/kg</v>
      </c>
      <c r="I26" s="49"/>
      <c r="J26" s="41">
        <v>9680</v>
      </c>
      <c r="K26" s="32" t="s">
        <v>200</v>
      </c>
      <c r="L26" s="32"/>
      <c r="M26" s="33" t="str">
        <f>IF(N6="Solid Fuel","kcal/kg",IF(N6="Liquid Fuel","kcal/kg","kcal/Nm3"))</f>
        <v>kcal/kg</v>
      </c>
      <c r="N26" s="49"/>
      <c r="O26" s="40">
        <v>10160</v>
      </c>
      <c r="P26" s="34" t="s">
        <v>200</v>
      </c>
      <c r="Q26" s="32"/>
      <c r="R26" s="33" t="str">
        <f>IF(S6="Solid Fuel","kcal/kg",IF(S6="Liquid Fuel","kcal/kg","kcal/Nm3"))</f>
        <v>kcal/kg</v>
      </c>
      <c r="S26" s="49"/>
      <c r="T26" s="40"/>
    </row>
    <row r="27" spans="1:20" ht="13.5" customHeight="1">
      <c r="A27" s="32"/>
      <c r="B27" s="32"/>
      <c r="C27" s="32"/>
      <c r="D27" s="34"/>
      <c r="E27" s="32"/>
      <c r="F27" s="34"/>
      <c r="G27" s="32"/>
      <c r="H27" s="32"/>
      <c r="I27" s="34"/>
      <c r="J27" s="37"/>
      <c r="K27" s="32"/>
      <c r="L27" s="32"/>
      <c r="M27" s="32"/>
      <c r="N27" s="34"/>
      <c r="O27" s="32"/>
      <c r="P27" s="34"/>
      <c r="Q27" s="32"/>
      <c r="R27" s="32"/>
      <c r="S27" s="34"/>
      <c r="T27" s="32"/>
    </row>
    <row r="28" spans="1:20" ht="13.5" customHeight="1">
      <c r="A28" s="32"/>
      <c r="B28" s="32"/>
      <c r="C28" s="32"/>
      <c r="D28" s="34"/>
      <c r="E28" s="32"/>
      <c r="F28" s="34"/>
      <c r="G28" s="32"/>
      <c r="H28" s="32"/>
      <c r="I28" s="34"/>
      <c r="J28" s="37"/>
      <c r="K28" s="32"/>
      <c r="L28" s="32"/>
      <c r="M28" s="32"/>
      <c r="N28" s="34"/>
      <c r="O28" s="32"/>
      <c r="P28" s="34"/>
      <c r="Q28" s="32"/>
      <c r="R28" s="32"/>
      <c r="S28" s="34"/>
      <c r="T28" s="32"/>
    </row>
    <row r="29" spans="1:20" ht="13.5" customHeight="1">
      <c r="A29" s="32"/>
      <c r="B29" s="32"/>
      <c r="C29" s="32"/>
      <c r="D29" s="34"/>
      <c r="E29" s="32"/>
      <c r="F29" s="34"/>
      <c r="G29" s="32"/>
      <c r="H29" s="32"/>
      <c r="I29" s="34"/>
      <c r="J29" s="37"/>
      <c r="K29" s="32"/>
      <c r="L29" s="32"/>
      <c r="M29" s="32"/>
      <c r="N29" s="34"/>
      <c r="O29" s="32"/>
      <c r="P29" s="34"/>
      <c r="Q29" s="32"/>
      <c r="R29" s="32"/>
      <c r="S29" s="34"/>
      <c r="T29" s="32"/>
    </row>
    <row r="30" spans="1:20" ht="13.5" customHeight="1">
      <c r="A30" s="32"/>
      <c r="B30" s="32"/>
      <c r="C30" s="32"/>
      <c r="D30" s="34"/>
      <c r="E30" s="32"/>
      <c r="F30" s="34"/>
      <c r="G30" s="32"/>
      <c r="H30" s="32"/>
      <c r="I30" s="34"/>
      <c r="J30" s="37"/>
      <c r="K30" s="32"/>
      <c r="L30" s="32"/>
      <c r="M30" s="32"/>
      <c r="N30" s="34"/>
      <c r="O30" s="32"/>
      <c r="P30" s="34"/>
      <c r="Q30" s="32"/>
      <c r="R30" s="32"/>
      <c r="S30" s="34"/>
      <c r="T30" s="32"/>
    </row>
    <row r="31" spans="1:20" ht="13.5" customHeight="1">
      <c r="A31" s="32"/>
      <c r="B31" s="32"/>
      <c r="C31" s="32"/>
      <c r="D31" s="34"/>
      <c r="E31" s="32"/>
      <c r="F31" s="34"/>
      <c r="G31" s="32"/>
      <c r="H31" s="32"/>
      <c r="I31" s="34"/>
      <c r="J31" s="37"/>
      <c r="K31" s="32"/>
      <c r="L31" s="32"/>
      <c r="M31" s="32"/>
      <c r="N31" s="34"/>
      <c r="O31" s="32"/>
      <c r="P31" s="34"/>
      <c r="Q31" s="32"/>
      <c r="R31" s="32"/>
      <c r="S31" s="34"/>
      <c r="T31" s="32"/>
    </row>
    <row r="32" spans="1:20" ht="13.5" customHeight="1">
      <c r="A32" s="32"/>
      <c r="B32" s="32"/>
      <c r="C32" s="32"/>
      <c r="D32" s="34"/>
      <c r="E32" s="32"/>
      <c r="F32" s="34"/>
      <c r="G32" s="32"/>
      <c r="H32" s="32"/>
      <c r="I32" s="34"/>
      <c r="J32" s="37"/>
      <c r="K32" s="32"/>
      <c r="L32" s="32"/>
      <c r="M32" s="32"/>
      <c r="N32" s="34"/>
      <c r="O32" s="32"/>
      <c r="P32" s="34"/>
      <c r="Q32" s="32"/>
      <c r="R32" s="32"/>
      <c r="S32" s="34"/>
      <c r="T32" s="32"/>
    </row>
    <row r="33" spans="1:20" ht="13.5" customHeight="1">
      <c r="A33" s="32"/>
      <c r="B33" s="32"/>
      <c r="C33" s="32"/>
      <c r="D33" s="34"/>
      <c r="E33" s="32"/>
      <c r="F33" s="34"/>
      <c r="G33" s="32"/>
      <c r="H33" s="32"/>
      <c r="I33" s="34"/>
      <c r="J33" s="37"/>
      <c r="K33" s="32"/>
      <c r="L33" s="32"/>
      <c r="M33" s="32"/>
      <c r="N33" s="34"/>
      <c r="O33" s="32"/>
      <c r="P33" s="34"/>
      <c r="Q33" s="32"/>
      <c r="R33" s="32"/>
      <c r="S33" s="34"/>
      <c r="T33" s="32"/>
    </row>
    <row r="34" spans="1:20" ht="13.5" customHeight="1">
      <c r="A34" s="42"/>
      <c r="B34" s="42"/>
      <c r="C34" s="42"/>
      <c r="D34" s="43"/>
      <c r="E34" s="42"/>
      <c r="F34" s="43"/>
      <c r="G34" s="42"/>
      <c r="H34" s="42"/>
      <c r="I34" s="43"/>
      <c r="J34" s="44"/>
      <c r="K34" s="42"/>
      <c r="L34" s="42"/>
      <c r="M34" s="42"/>
      <c r="N34" s="43"/>
      <c r="O34" s="42"/>
      <c r="P34" s="43"/>
      <c r="Q34" s="42"/>
      <c r="R34" s="42"/>
      <c r="S34" s="43"/>
      <c r="T34" s="42"/>
    </row>
    <row r="35" spans="1:20" ht="13.5" customHeight="1">
      <c r="A35" s="22" t="s">
        <v>180</v>
      </c>
      <c r="T35" s="23" t="s">
        <v>181</v>
      </c>
    </row>
    <row r="37" spans="1:20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</sheetData>
  <mergeCells count="71">
    <mergeCell ref="M19:N19"/>
    <mergeCell ref="H17:I17"/>
    <mergeCell ref="H18:I18"/>
    <mergeCell ref="D22:E22"/>
    <mergeCell ref="I22:J22"/>
    <mergeCell ref="N22:O22"/>
    <mergeCell ref="C17:D17"/>
    <mergeCell ref="C18:D18"/>
    <mergeCell ref="C19:D19"/>
    <mergeCell ref="S22:T22"/>
    <mergeCell ref="R8:S8"/>
    <mergeCell ref="R9:S9"/>
    <mergeCell ref="R10:S10"/>
    <mergeCell ref="R11:S11"/>
    <mergeCell ref="R12:S12"/>
    <mergeCell ref="R13:S13"/>
    <mergeCell ref="R14:S14"/>
    <mergeCell ref="R19:S19"/>
    <mergeCell ref="R15:S15"/>
    <mergeCell ref="R16:S16"/>
    <mergeCell ref="R17:S17"/>
    <mergeCell ref="R18:S18"/>
    <mergeCell ref="M15:N15"/>
    <mergeCell ref="M16:N16"/>
    <mergeCell ref="M17:N17"/>
    <mergeCell ref="M18:N18"/>
    <mergeCell ref="H15:I15"/>
    <mergeCell ref="H16:I16"/>
    <mergeCell ref="H19:I19"/>
    <mergeCell ref="M8:N8"/>
    <mergeCell ref="M9:N9"/>
    <mergeCell ref="M10:N10"/>
    <mergeCell ref="M11:N11"/>
    <mergeCell ref="M12:N12"/>
    <mergeCell ref="M13:N13"/>
    <mergeCell ref="M14:N14"/>
    <mergeCell ref="H8:I8"/>
    <mergeCell ref="H9:I9"/>
    <mergeCell ref="H10:I10"/>
    <mergeCell ref="H11:I11"/>
    <mergeCell ref="H12:I12"/>
    <mergeCell ref="H13:I13"/>
    <mergeCell ref="H14:I14"/>
    <mergeCell ref="C13:D13"/>
    <mergeCell ref="C14:D14"/>
    <mergeCell ref="C15:D15"/>
    <mergeCell ref="C16:D16"/>
    <mergeCell ref="A4:E5"/>
    <mergeCell ref="C9:D9"/>
    <mergeCell ref="C10:D10"/>
    <mergeCell ref="C7:D7"/>
    <mergeCell ref="A1:T1"/>
    <mergeCell ref="M2:O2"/>
    <mergeCell ref="M3:O3"/>
    <mergeCell ref="K20:L20"/>
    <mergeCell ref="P20:Q20"/>
    <mergeCell ref="F20:G20"/>
    <mergeCell ref="C8:D8"/>
    <mergeCell ref="P4:T5"/>
    <mergeCell ref="K4:O5"/>
    <mergeCell ref="F4:J5"/>
    <mergeCell ref="M7:N7"/>
    <mergeCell ref="R7:S7"/>
    <mergeCell ref="A20:C20"/>
    <mergeCell ref="D23:E23"/>
    <mergeCell ref="N23:O23"/>
    <mergeCell ref="S23:T23"/>
    <mergeCell ref="I23:J23"/>
    <mergeCell ref="H7:I7"/>
    <mergeCell ref="C11:D11"/>
    <mergeCell ref="C12:D12"/>
  </mergeCells>
  <printOptions horizontalCentered="1" vertic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snoopy</cp:lastModifiedBy>
  <cp:lastPrinted>2008-08-16T05:34:42Z</cp:lastPrinted>
  <dcterms:created xsi:type="dcterms:W3CDTF">2003-02-24T11:18:01Z</dcterms:created>
  <dcterms:modified xsi:type="dcterms:W3CDTF">2011-07-15T01:23:30Z</dcterms:modified>
  <cp:category/>
  <cp:version/>
  <cp:contentType/>
  <cp:contentStatus/>
</cp:coreProperties>
</file>